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3" activeTab="10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з початку року" sheetId="12" r:id="rId12"/>
    <sheet name="уточнення планових показників" sheetId="13" r:id="rId13"/>
  </sheets>
  <externalReferences>
    <externalReference r:id="rId16"/>
    <externalReference r:id="rId17"/>
    <externalReference r:id="rId18"/>
    <externalReference r:id="rId19"/>
  </externalReferences>
  <definedNames>
    <definedName name="_xlnm.Print_Area" localSheetId="11">'з початку року'!$A$1:$P$47</definedName>
  </definedNames>
  <calcPr fullCalcOnLoad="1"/>
</workbook>
</file>

<file path=xl/sharedStrings.xml><?xml version="1.0" encoding="utf-8"?>
<sst xmlns="http://schemas.openxmlformats.org/spreadsheetml/2006/main" count="424" uniqueCount="127">
  <si>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</si>
  <si>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</si>
  <si>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</si>
  <si>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</si>
  <si>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</si>
  <si>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</si>
  <si>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</si>
  <si>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</si>
  <si>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</si>
  <si>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</si>
  <si>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</si>
  <si>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</si>
  <si>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</si>
  <si>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</si>
  <si>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</si>
  <si>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</si>
  <si>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</si>
  <si>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</si>
  <si>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</si>
  <si>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</si>
  <si>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</si>
  <si>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</si>
  <si>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</si>
  <si>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</si>
  <si>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</si>
  <si>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</si>
  <si>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</si>
  <si>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</si>
  <si>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</si>
  <si>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</si>
  <si>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</si>
  <si>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</si>
  <si>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</si>
  <si>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</si>
  <si>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</si>
  <si>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</si>
  <si>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</si>
  <si>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</si>
  <si>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</si>
  <si>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</si>
  <si>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</si>
  <si>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</si>
  <si>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</si>
  <si>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</si>
  <si>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</si>
  <si>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</si>
  <si>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</si>
  <si>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</si>
  <si>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</si>
  <si>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</si>
  <si>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</si>
  <si>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</si>
  <si>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</si>
  <si>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</si>
  <si>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</si>
  <si>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</si>
  <si>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</si>
  <si>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</si>
  <si>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</si>
  <si>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</si>
  <si>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</si>
  <si>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</si>
  <si>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</si>
  <si>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</si>
  <si>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</si>
  <si>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</si>
  <si>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</si>
  <si>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</si>
  <si>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</si>
  <si>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</si>
  <si>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</si>
  <si>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</si>
  <si>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</si>
  <si>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</si>
  <si>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</si>
  <si>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</si>
  <si>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</si>
  <si>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</si>
  <si>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</si>
  <si>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</si>
  <si>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</si>
  <si>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</si>
  <si>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</si>
  <si>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</si>
  <si>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</si>
  <si>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</si>
  <si>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</si>
  <si>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</si>
  <si>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</si>
  <si>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</si>
  <si>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</si>
  <si>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</si>
  <si>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</si>
  <si>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</si>
  <si>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</si>
  <si>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</si>
  <si>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</si>
  <si>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</si>
  <si>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</si>
  <si>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станом на 01.07.2017</t>
  </si>
  <si>
    <r>
      <t xml:space="preserve">станом на 01.07.2017р.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</si>
  <si>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2017 року</t>
  </si>
  <si>
    <t>Фактичні надходження (липень)</t>
  </si>
  <si>
    <t xml:space="preserve">Динаміка надходжень до бюджету розвитку за липень 2017 р. </t>
  </si>
  <si>
    <t>станом на 01.08.2017</t>
  </si>
  <si>
    <r>
      <t xml:space="preserve">станом на 01.08.2017р.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</si>
  <si>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2017 року</t>
  </si>
  <si>
    <t xml:space="preserve">Динаміка надходжень до бюджету розвитку за серпень 2017 р. </t>
  </si>
  <si>
    <t>станом на 01.09.2017</t>
  </si>
  <si>
    <t>Фактичні надходження (серпень)</t>
  </si>
  <si>
    <r>
      <t xml:space="preserve">станом на 01.09.2017р.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</si>
  <si>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2017 року</t>
  </si>
  <si>
    <t>Фактичні надходження (вересень)</t>
  </si>
  <si>
    <t xml:space="preserve">Динаміка надходжень до бюджету розвитку за вересень 2017 р. </t>
  </si>
  <si>
    <t>станом на 01.10.2017</t>
  </si>
  <si>
    <r>
      <t xml:space="preserve">станом на 01.10.2017р.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</si>
  <si>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2017 року</t>
  </si>
  <si>
    <t>Фактичні надходження (жовтень)</t>
  </si>
  <si>
    <t xml:space="preserve">Динаміка надходжень до бюджету розвитку за жовтень 2017 р. </t>
  </si>
  <si>
    <t>станом на 01.11.2017</t>
  </si>
  <si>
    <r>
      <t xml:space="preserve">станом на 01.11.2017р.           </t>
    </r>
    <r>
      <rPr>
        <sz val="10"/>
        <rFont val="Arial Cyr"/>
        <family val="0"/>
      </rPr>
      <t xml:space="preserve">  ( тис.грн.)</t>
    </r>
  </si>
  <si>
    <t>станом на 02.11.2017</t>
  </si>
  <si>
    <t>Фактичні надходження (листопад)</t>
  </si>
  <si>
    <r>
      <t xml:space="preserve">станом на 02.11.2017р.           </t>
    </r>
    <r>
      <rPr>
        <sz val="10"/>
        <rFont val="Arial Cyr"/>
        <family val="0"/>
      </rPr>
      <t xml:space="preserve">  ( тис.грн.)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</si>
  <si>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02.11.2017</t>
    </r>
    <r>
      <rPr>
        <sz val="10"/>
        <rFont val="Times New Roman"/>
        <family val="1"/>
      </rPr>
      <t xml:space="preserve"> (тис.грн.)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</si>
  <si>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02.11.2017р.</t>
    </r>
  </si>
  <si>
    <t>план на січень-листопад 2017р.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</si>
</sst>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.15"/>
      <color indexed="8"/>
      <name val="Times New Roman"/>
      <family val="1"/>
    </font>
    <font>
      <sz val="2.4"/>
      <color indexed="8"/>
      <name val="Times New Roman"/>
      <family val="1"/>
    </font>
    <font>
      <sz val="5.7"/>
      <color indexed="8"/>
      <name val="Times New Roman"/>
      <family val="1"/>
    </font>
    <font>
      <sz val="6.7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7" borderId="7" applyNumberFormat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73" fillId="0" borderId="0">
      <alignment/>
      <protection/>
    </xf>
    <xf numFmtId="0" fontId="6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0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1" fontId="2" fillId="0" borderId="45" xfId="0" applyNumberFormat="1" applyFont="1" applyFill="1" applyBorder="1" applyAlignment="1">
      <alignment horizontal="center"/>
    </xf>
    <xf numFmtId="185" fontId="2" fillId="0" borderId="31" xfId="0" applyNumberFormat="1" applyFont="1" applyBorder="1" applyAlignment="1">
      <alignment/>
    </xf>
    <xf numFmtId="185" fontId="2" fillId="0" borderId="46" xfId="0" applyNumberFormat="1" applyFont="1" applyBorder="1" applyAlignment="1">
      <alignment/>
    </xf>
    <xf numFmtId="185" fontId="34" fillId="0" borderId="31" xfId="0" applyNumberFormat="1" applyFont="1" applyBorder="1" applyAlignment="1">
      <alignment/>
    </xf>
    <xf numFmtId="180" fontId="2" fillId="0" borderId="31" xfId="0" applyNumberFormat="1" applyFont="1" applyBorder="1" applyAlignment="1">
      <alignment/>
    </xf>
    <xf numFmtId="187" fontId="73" fillId="0" borderId="11" xfId="53" applyNumberFormat="1" applyBorder="1">
      <alignment/>
      <protection/>
    </xf>
    <xf numFmtId="185" fontId="2" fillId="0" borderId="11" xfId="0" applyNumberFormat="1" applyFont="1" applyBorder="1" applyAlignment="1">
      <alignment horizontal="right"/>
    </xf>
    <xf numFmtId="0" fontId="16" fillId="0" borderId="47" xfId="0" applyFont="1" applyBorder="1" applyAlignment="1">
      <alignment horizontal="center"/>
    </xf>
    <xf numFmtId="185" fontId="11" fillId="0" borderId="48" xfId="0" applyNumberFormat="1" applyFont="1" applyBorder="1" applyAlignment="1">
      <alignment horizontal="center"/>
    </xf>
    <xf numFmtId="185" fontId="11" fillId="0" borderId="49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7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185" fontId="2" fillId="0" borderId="59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185" fontId="2" fillId="0" borderId="11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6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32495190"/>
        <c:axId val="24021255"/>
      </c:lineChart>
      <c:catAx>
        <c:axId val="3249519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021255"/>
        <c:crosses val="autoZero"/>
        <c:auto val="0"/>
        <c:lblOffset val="100"/>
        <c:tickLblSkip val="1"/>
        <c:noMultiLvlLbl val="0"/>
      </c:catAx>
      <c:valAx>
        <c:axId val="2402125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49519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жовтень!$O$4:$O$24</c:f>
              <c:numCache/>
            </c:numRef>
          </c:val>
          <c:smooth val="1"/>
        </c:ser>
        <c:marker val="1"/>
        <c:axId val="45922576"/>
        <c:axId val="10650001"/>
      </c:lineChart>
      <c:catAx>
        <c:axId val="4592257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650001"/>
        <c:crosses val="autoZero"/>
        <c:auto val="0"/>
        <c:lblOffset val="100"/>
        <c:tickLblSkip val="1"/>
        <c:noMultiLvlLbl val="0"/>
      </c:catAx>
      <c:valAx>
        <c:axId val="10650001"/>
        <c:scaling>
          <c:orientation val="minMax"/>
          <c:max val="2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922576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/>
            </c:strRef>
          </c:cat>
          <c:val>
            <c:numRef>
              <c:f>листопад!$N$4:$N$24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/>
            </c:strRef>
          </c:cat>
          <c:val>
            <c:numRef>
              <c:f>листопад!$Q$4:$Q$24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/>
            </c:strRef>
          </c:cat>
          <c:val>
            <c:numRef>
              <c:f>жовтень!$O$4:$O$24</c:f>
              <c:numCache>
                <c:ptCount val="21"/>
                <c:pt idx="0">
                  <c:v>4000</c:v>
                </c:pt>
                <c:pt idx="1">
                  <c:v>20000</c:v>
                </c:pt>
                <c:pt idx="2">
                  <c:v>3500</c:v>
                </c:pt>
                <c:pt idx="3">
                  <c:v>6500</c:v>
                </c:pt>
                <c:pt idx="4">
                  <c:v>7900</c:v>
                </c:pt>
                <c:pt idx="5">
                  <c:v>3500</c:v>
                </c:pt>
                <c:pt idx="6">
                  <c:v>3300</c:v>
                </c:pt>
                <c:pt idx="7">
                  <c:v>3500</c:v>
                </c:pt>
                <c:pt idx="8">
                  <c:v>2500</c:v>
                </c:pt>
                <c:pt idx="9">
                  <c:v>8900</c:v>
                </c:pt>
                <c:pt idx="10">
                  <c:v>7000</c:v>
                </c:pt>
                <c:pt idx="11">
                  <c:v>4800</c:v>
                </c:pt>
                <c:pt idx="12">
                  <c:v>4500</c:v>
                </c:pt>
                <c:pt idx="13">
                  <c:v>7600</c:v>
                </c:pt>
                <c:pt idx="14">
                  <c:v>8500</c:v>
                </c:pt>
                <c:pt idx="15">
                  <c:v>5800</c:v>
                </c:pt>
                <c:pt idx="16">
                  <c:v>4800</c:v>
                </c:pt>
                <c:pt idx="17">
                  <c:v>4800</c:v>
                </c:pt>
                <c:pt idx="18">
                  <c:v>7200</c:v>
                </c:pt>
                <c:pt idx="19">
                  <c:v>16400</c:v>
                </c:pt>
                <c:pt idx="20">
                  <c:v>7115.6</c:v>
                </c:pt>
              </c:numCache>
            </c:numRef>
          </c:val>
          <c:smooth val="1"/>
        </c:ser>
        <c:marker val="1"/>
        <c:axId val="28741146"/>
        <c:axId val="57343723"/>
      </c:lineChart>
      <c:catAx>
        <c:axId val="2874114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343723"/>
        <c:crosses val="autoZero"/>
        <c:auto val="0"/>
        <c:lblOffset val="100"/>
        <c:tickLblSkip val="1"/>
        <c:noMultiLvlLbl val="0"/>
      </c:catAx>
      <c:valAx>
        <c:axId val="57343723"/>
        <c:scaling>
          <c:orientation val="minMax"/>
          <c:max val="2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741146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02.11.2017</a:t>
            </a:r>
          </a:p>
        </c:rich>
      </c:tx>
      <c:layout>
        <c:manualLayout>
          <c:xMode val="factor"/>
          <c:yMode val="factor"/>
          <c:x val="0.066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листопад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46331460"/>
        <c:axId val="14329957"/>
      </c:bar3DChart>
      <c:catAx>
        <c:axId val="46331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329957"/>
        <c:crosses val="autoZero"/>
        <c:auto val="1"/>
        <c:lblOffset val="100"/>
        <c:tickLblSkip val="1"/>
        <c:noMultiLvlLbl val="0"/>
      </c:catAx>
      <c:valAx>
        <c:axId val="14329957"/>
        <c:scaling>
          <c:orientation val="minMax"/>
          <c:max val="68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331460"/>
        <c:crossesAt val="1"/>
        <c:crossBetween val="between"/>
        <c:dispUnits/>
        <c:majorUnit val="40000"/>
        <c:minorUnit val="136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0.26125"/>
          <c:y val="-0.0052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"/>
          <c:w val="0.86325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листопад2017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61860750"/>
        <c:axId val="19875839"/>
      </c:bar3DChart>
      <c:catAx>
        <c:axId val="61860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9875839"/>
        <c:crosses val="autoZero"/>
        <c:auto val="1"/>
        <c:lblOffset val="100"/>
        <c:tickLblSkip val="1"/>
        <c:noMultiLvlLbl val="0"/>
      </c:catAx>
      <c:valAx>
        <c:axId val="19875839"/>
        <c:scaling>
          <c:orientation val="minMax"/>
          <c:max val="8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860750"/>
        <c:crossesAt val="1"/>
        <c:crossBetween val="between"/>
        <c:dispUnits/>
        <c:majorUnit val="8000"/>
        <c:minorUnit val="8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75"/>
          <c:y val="0.19625"/>
          <c:w val="0.14"/>
          <c:h val="0.31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14864704"/>
        <c:axId val="66673473"/>
      </c:lineChart>
      <c:catAx>
        <c:axId val="1486470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673473"/>
        <c:crosses val="autoZero"/>
        <c:auto val="0"/>
        <c:lblOffset val="100"/>
        <c:tickLblSkip val="1"/>
        <c:noMultiLvlLbl val="0"/>
      </c:catAx>
      <c:valAx>
        <c:axId val="6667347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864704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63190346"/>
        <c:axId val="31842203"/>
      </c:lineChart>
      <c:catAx>
        <c:axId val="6319034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842203"/>
        <c:crosses val="autoZero"/>
        <c:auto val="0"/>
        <c:lblOffset val="100"/>
        <c:tickLblSkip val="1"/>
        <c:noMultiLvlLbl val="0"/>
      </c:catAx>
      <c:valAx>
        <c:axId val="3184220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19034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18144372"/>
        <c:axId val="29081621"/>
      </c:lineChart>
      <c:catAx>
        <c:axId val="1814437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081621"/>
        <c:crosses val="autoZero"/>
        <c:auto val="0"/>
        <c:lblOffset val="100"/>
        <c:tickLblSkip val="1"/>
        <c:noMultiLvlLbl val="0"/>
      </c:catAx>
      <c:valAx>
        <c:axId val="2908162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144372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60407998"/>
        <c:axId val="6801071"/>
      </c:lineChart>
      <c:catAx>
        <c:axId val="6040799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801071"/>
        <c:crosses val="autoZero"/>
        <c:auto val="0"/>
        <c:lblOffset val="100"/>
        <c:tickLblSkip val="1"/>
        <c:noMultiLvlLbl val="0"/>
      </c:catAx>
      <c:valAx>
        <c:axId val="680107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407998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61209640"/>
        <c:axId val="14015849"/>
      </c:lineChart>
      <c:catAx>
        <c:axId val="6120964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015849"/>
        <c:crosses val="autoZero"/>
        <c:auto val="0"/>
        <c:lblOffset val="100"/>
        <c:tickLblSkip val="1"/>
        <c:noMultiLvlLbl val="0"/>
      </c:catAx>
      <c:valAx>
        <c:axId val="1401584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20964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054"/>
          <c:w val="0.974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липень!$O$4:$O$24</c:f>
              <c:numCache/>
            </c:numRef>
          </c:val>
          <c:smooth val="1"/>
        </c:ser>
        <c:marker val="1"/>
        <c:axId val="59033778"/>
        <c:axId val="61541955"/>
      </c:lineChart>
      <c:catAx>
        <c:axId val="5903377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541955"/>
        <c:crosses val="autoZero"/>
        <c:auto val="0"/>
        <c:lblOffset val="100"/>
        <c:tickLblSkip val="1"/>
        <c:noMultiLvlLbl val="0"/>
      </c:catAx>
      <c:valAx>
        <c:axId val="6154195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033778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17006684"/>
        <c:axId val="18842429"/>
      </c:lineChart>
      <c:catAx>
        <c:axId val="1700668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842429"/>
        <c:crosses val="autoZero"/>
        <c:auto val="0"/>
        <c:lblOffset val="100"/>
        <c:tickLblSkip val="1"/>
        <c:noMultiLvlLbl val="0"/>
      </c:catAx>
      <c:valAx>
        <c:axId val="1884242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006684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вересень!$O$4:$O$24</c:f>
              <c:numCache/>
            </c:numRef>
          </c:val>
          <c:smooth val="1"/>
        </c:ser>
        <c:marker val="1"/>
        <c:axId val="35364134"/>
        <c:axId val="49841751"/>
      </c:lineChart>
      <c:catAx>
        <c:axId val="3536413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841751"/>
        <c:crosses val="autoZero"/>
        <c:auto val="0"/>
        <c:lblOffset val="100"/>
        <c:tickLblSkip val="1"/>
        <c:noMultiLvlLbl val="0"/>
      </c:catAx>
      <c:valAx>
        <c:axId val="4984175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364134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16</xdr:col>
      <xdr:colOff>9525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33350" y="0"/>
        <a:ext cx="112109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листопад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02.11.2017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1 233 933,3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1 136 463,5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січень-листопад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-114 742,7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листопад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119 162,0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листопад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-97 469,8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476250</xdr:colOff>
      <xdr:row>29</xdr:row>
      <xdr:rowOff>47625</xdr:rowOff>
    </xdr:from>
    <xdr:to>
      <xdr:col>14</xdr:col>
      <xdr:colOff>228600</xdr:colOff>
      <xdr:row>46</xdr:row>
      <xdr:rowOff>133350</xdr:rowOff>
    </xdr:to>
    <xdr:graphicFrame>
      <xdr:nvGraphicFramePr>
        <xdr:cNvPr id="13" name="Диаграмма 1"/>
        <xdr:cNvGraphicFramePr/>
      </xdr:nvGraphicFramePr>
      <xdr:xfrm>
        <a:off x="476250" y="5657850"/>
        <a:ext cx="96964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305425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07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2">
        <row r="97">
          <cell r="D97">
            <v>225.52589</v>
          </cell>
        </row>
      </sheetData>
      <sheetData sheetId="3">
        <row r="97">
          <cell r="D97">
            <v>1135.71022</v>
          </cell>
        </row>
      </sheetData>
      <sheetData sheetId="4">
        <row r="97">
          <cell r="D97">
            <v>102.57358</v>
          </cell>
        </row>
      </sheetData>
      <sheetData sheetId="5">
        <row r="97">
          <cell r="D97">
            <v>1399.2856000000002</v>
          </cell>
        </row>
      </sheetData>
      <sheetData sheetId="6">
        <row r="94">
          <cell r="D94">
            <v>7713.34596</v>
          </cell>
        </row>
      </sheetData>
      <sheetData sheetId="7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1">
        <row r="97">
          <cell r="D97">
            <v>0</v>
          </cell>
        </row>
      </sheetData>
      <sheetData sheetId="2">
        <row r="97">
          <cell r="D97">
            <v>980.44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22012500"/>
      <sheetName val="180000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41" t="s">
        <v>60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3"/>
      <c r="O1" s="1"/>
      <c r="P1" s="144" t="s">
        <v>75</v>
      </c>
      <c r="Q1" s="145"/>
      <c r="R1" s="145"/>
      <c r="S1" s="145"/>
      <c r="T1" s="145"/>
      <c r="U1" s="146"/>
    </row>
    <row r="2" spans="1:21" ht="15" thickBot="1">
      <c r="A2" s="147" t="s">
        <v>65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9"/>
      <c r="O2" s="1"/>
      <c r="P2" s="150" t="s">
        <v>66</v>
      </c>
      <c r="Q2" s="151"/>
      <c r="R2" s="151"/>
      <c r="S2" s="151"/>
      <c r="T2" s="151"/>
      <c r="U2" s="152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53" t="s">
        <v>47</v>
      </c>
      <c r="T3" s="154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55">
        <v>0</v>
      </c>
      <c r="T4" s="156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37">
        <v>0</v>
      </c>
      <c r="T5" s="138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9">
        <v>0</v>
      </c>
      <c r="T6" s="140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9">
        <v>0</v>
      </c>
      <c r="T7" s="140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37">
        <v>0</v>
      </c>
      <c r="T8" s="138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37">
        <v>0</v>
      </c>
      <c r="T9" s="138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37">
        <v>0</v>
      </c>
      <c r="T10" s="138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37">
        <v>0</v>
      </c>
      <c r="T11" s="138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37">
        <v>0</v>
      </c>
      <c r="T12" s="138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37">
        <v>0</v>
      </c>
      <c r="T13" s="138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37">
        <v>0</v>
      </c>
      <c r="T14" s="138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37">
        <v>1</v>
      </c>
      <c r="T15" s="138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37">
        <v>0</v>
      </c>
      <c r="T16" s="138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37">
        <v>0</v>
      </c>
      <c r="T17" s="138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37">
        <v>0</v>
      </c>
      <c r="T18" s="138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37">
        <v>0</v>
      </c>
      <c r="T19" s="138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37">
        <v>0</v>
      </c>
      <c r="T20" s="138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37">
        <v>0</v>
      </c>
      <c r="T21" s="138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37">
        <v>0</v>
      </c>
      <c r="T22" s="138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26">
        <f>SUM(S4:S22)</f>
        <v>1</v>
      </c>
      <c r="T23" s="127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28" t="s">
        <v>33</v>
      </c>
      <c r="Q26" s="128"/>
      <c r="R26" s="128"/>
      <c r="S26" s="128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9" t="s">
        <v>29</v>
      </c>
      <c r="Q27" s="129"/>
      <c r="R27" s="129"/>
      <c r="S27" s="129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30">
        <v>42767</v>
      </c>
      <c r="Q28" s="133">
        <f>'[2]січень 17'!$D$94</f>
        <v>9505.30341</v>
      </c>
      <c r="R28" s="133"/>
      <c r="S28" s="133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31"/>
      <c r="Q29" s="133"/>
      <c r="R29" s="133"/>
      <c r="S29" s="133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34" t="s">
        <v>45</v>
      </c>
      <c r="R31" s="135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36" t="s">
        <v>40</v>
      </c>
      <c r="R32" s="136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28" t="s">
        <v>30</v>
      </c>
      <c r="Q36" s="128"/>
      <c r="R36" s="128"/>
      <c r="S36" s="128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25" t="s">
        <v>31</v>
      </c>
      <c r="Q37" s="125"/>
      <c r="R37" s="125"/>
      <c r="S37" s="125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30">
        <v>42767</v>
      </c>
      <c r="Q38" s="132">
        <f>104633628.96/1000</f>
        <v>104633.62895999999</v>
      </c>
      <c r="R38" s="132"/>
      <c r="S38" s="132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31"/>
      <c r="Q39" s="132"/>
      <c r="R39" s="132"/>
      <c r="S39" s="132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6:S36"/>
    <mergeCell ref="S17:T17"/>
    <mergeCell ref="S18:T18"/>
    <mergeCell ref="S19:T19"/>
    <mergeCell ref="S20:T20"/>
    <mergeCell ref="S21:T21"/>
    <mergeCell ref="S22:T22"/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4" sqref="S4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116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118</v>
      </c>
      <c r="S1" s="145"/>
      <c r="T1" s="145"/>
      <c r="U1" s="145"/>
      <c r="V1" s="145"/>
      <c r="W1" s="146"/>
    </row>
    <row r="2" spans="1:23" ht="15" thickBot="1">
      <c r="A2" s="147" t="s">
        <v>119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120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43010</v>
      </c>
      <c r="B4" s="124">
        <v>878.2</v>
      </c>
      <c r="C4" s="69">
        <v>3.8</v>
      </c>
      <c r="D4" s="113">
        <v>3.8</v>
      </c>
      <c r="E4" s="113">
        <f aca="true" t="shared" si="0" ref="E4:E24">C4-D4</f>
        <v>0</v>
      </c>
      <c r="F4" s="69">
        <v>42.5</v>
      </c>
      <c r="G4" s="69">
        <v>368.4</v>
      </c>
      <c r="H4" s="73">
        <v>558.1</v>
      </c>
      <c r="I4" s="85">
        <v>127.2</v>
      </c>
      <c r="J4" s="85">
        <v>12.7</v>
      </c>
      <c r="K4" s="85">
        <v>0</v>
      </c>
      <c r="L4" s="69">
        <v>2019</v>
      </c>
      <c r="M4" s="69">
        <f aca="true" t="shared" si="1" ref="M4:M24">N4-B4-C4-F4-G4-H4-I4-J4-K4-L4</f>
        <v>31.699999999999818</v>
      </c>
      <c r="N4" s="69">
        <v>4041.6</v>
      </c>
      <c r="O4" s="69">
        <v>4000</v>
      </c>
      <c r="P4" s="3">
        <f aca="true" t="shared" si="2" ref="P4:P24">N4/O4</f>
        <v>1.0104</v>
      </c>
      <c r="Q4" s="2">
        <f>AVERAGE(N4:N22)</f>
        <v>6269.696842105263</v>
      </c>
      <c r="R4" s="71">
        <v>0</v>
      </c>
      <c r="S4" s="72">
        <v>0</v>
      </c>
      <c r="T4" s="73">
        <v>0</v>
      </c>
      <c r="U4" s="155">
        <v>0</v>
      </c>
      <c r="V4" s="156"/>
      <c r="W4" s="74">
        <f>R4+S4+U4+T4+V4</f>
        <v>0</v>
      </c>
    </row>
    <row r="5" spans="1:23" ht="12.75">
      <c r="A5" s="10">
        <v>43011</v>
      </c>
      <c r="B5" s="69">
        <v>693.1</v>
      </c>
      <c r="C5" s="69">
        <v>19559.3</v>
      </c>
      <c r="D5" s="113">
        <v>3.9</v>
      </c>
      <c r="E5" s="113">
        <f t="shared" si="0"/>
        <v>19555.399999999998</v>
      </c>
      <c r="F5" s="69">
        <v>23.6</v>
      </c>
      <c r="G5" s="69">
        <v>82</v>
      </c>
      <c r="H5" s="86">
        <v>604.3</v>
      </c>
      <c r="I5" s="85">
        <v>60.7</v>
      </c>
      <c r="J5" s="85">
        <v>11.2</v>
      </c>
      <c r="K5" s="85">
        <v>534.9</v>
      </c>
      <c r="L5" s="69">
        <v>0</v>
      </c>
      <c r="M5" s="69">
        <f t="shared" si="1"/>
        <v>20.440000000003124</v>
      </c>
      <c r="N5" s="69">
        <v>21589.54</v>
      </c>
      <c r="O5" s="69">
        <v>20000</v>
      </c>
      <c r="P5" s="3">
        <f t="shared" si="2"/>
        <v>1.079477</v>
      </c>
      <c r="Q5" s="2">
        <v>6269.7</v>
      </c>
      <c r="R5" s="75">
        <v>0</v>
      </c>
      <c r="S5" s="69">
        <v>403</v>
      </c>
      <c r="T5" s="76">
        <v>0</v>
      </c>
      <c r="U5" s="137">
        <v>0</v>
      </c>
      <c r="V5" s="138"/>
      <c r="W5" s="74">
        <f aca="true" t="shared" si="3" ref="W5:W24">R5+S5+U5+T5+V5</f>
        <v>403</v>
      </c>
    </row>
    <row r="6" spans="1:23" ht="12.75">
      <c r="A6" s="10">
        <v>43012</v>
      </c>
      <c r="B6" s="69">
        <v>1517.5</v>
      </c>
      <c r="C6" s="69">
        <v>175.5</v>
      </c>
      <c r="D6" s="113">
        <v>11.9</v>
      </c>
      <c r="E6" s="113">
        <f t="shared" si="0"/>
        <v>163.6</v>
      </c>
      <c r="F6" s="78">
        <v>77</v>
      </c>
      <c r="G6" s="69">
        <v>92.8</v>
      </c>
      <c r="H6" s="87">
        <v>745.3</v>
      </c>
      <c r="I6" s="85">
        <v>46.95</v>
      </c>
      <c r="J6" s="85">
        <v>10.1</v>
      </c>
      <c r="K6" s="85">
        <v>0</v>
      </c>
      <c r="L6" s="85">
        <v>0</v>
      </c>
      <c r="M6" s="69">
        <f t="shared" si="1"/>
        <v>13.790000000000143</v>
      </c>
      <c r="N6" s="69">
        <v>2678.94</v>
      </c>
      <c r="O6" s="69">
        <v>3500</v>
      </c>
      <c r="P6" s="3">
        <f t="shared" si="2"/>
        <v>0.7654114285714286</v>
      </c>
      <c r="Q6" s="2">
        <v>6269.7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43013</v>
      </c>
      <c r="B7" s="84">
        <v>3874.7</v>
      </c>
      <c r="C7" s="69">
        <v>169.4</v>
      </c>
      <c r="D7" s="113">
        <v>2</v>
      </c>
      <c r="E7" s="113">
        <f t="shared" si="0"/>
        <v>167.4</v>
      </c>
      <c r="F7" s="69">
        <v>97.4</v>
      </c>
      <c r="G7" s="69">
        <v>185.4</v>
      </c>
      <c r="H7" s="86">
        <v>781</v>
      </c>
      <c r="I7" s="85">
        <v>90.7</v>
      </c>
      <c r="J7" s="85">
        <v>20.4</v>
      </c>
      <c r="K7" s="85">
        <v>0</v>
      </c>
      <c r="L7" s="85">
        <v>0</v>
      </c>
      <c r="M7" s="69">
        <f t="shared" si="1"/>
        <v>8.69999999999984</v>
      </c>
      <c r="N7" s="69">
        <v>5227.7</v>
      </c>
      <c r="O7" s="69">
        <v>6500</v>
      </c>
      <c r="P7" s="3">
        <f t="shared" si="2"/>
        <v>0.8042615384615385</v>
      </c>
      <c r="Q7" s="2">
        <v>6269.7</v>
      </c>
      <c r="R7" s="77">
        <v>0</v>
      </c>
      <c r="S7" s="78">
        <v>37.5</v>
      </c>
      <c r="T7" s="79">
        <v>85.7</v>
      </c>
      <c r="U7" s="139">
        <v>0</v>
      </c>
      <c r="V7" s="140"/>
      <c r="W7" s="74">
        <f t="shared" si="3"/>
        <v>123.2</v>
      </c>
    </row>
    <row r="8" spans="1:23" ht="12.75">
      <c r="A8" s="10">
        <v>43014</v>
      </c>
      <c r="B8" s="69">
        <v>8339.5</v>
      </c>
      <c r="C8" s="80">
        <v>304.8</v>
      </c>
      <c r="D8" s="113">
        <v>145.8</v>
      </c>
      <c r="E8" s="113">
        <f t="shared" si="0"/>
        <v>159</v>
      </c>
      <c r="F8" s="85">
        <v>21</v>
      </c>
      <c r="G8" s="85">
        <v>139.8</v>
      </c>
      <c r="H8" s="69">
        <v>1407.2</v>
      </c>
      <c r="I8" s="85">
        <v>69.6</v>
      </c>
      <c r="J8" s="85">
        <v>-381</v>
      </c>
      <c r="K8" s="85">
        <v>0</v>
      </c>
      <c r="L8" s="85">
        <v>0</v>
      </c>
      <c r="M8" s="69">
        <f t="shared" si="1"/>
        <v>32.49999999999966</v>
      </c>
      <c r="N8" s="69">
        <v>9933.4</v>
      </c>
      <c r="O8" s="69">
        <v>7900</v>
      </c>
      <c r="P8" s="3">
        <f t="shared" si="2"/>
        <v>1.2573924050632912</v>
      </c>
      <c r="Q8" s="2">
        <v>6269.7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43017</v>
      </c>
      <c r="B9" s="69">
        <v>1996.2</v>
      </c>
      <c r="C9" s="80">
        <v>127.3</v>
      </c>
      <c r="D9" s="113">
        <v>10</v>
      </c>
      <c r="E9" s="113">
        <f>C9-D9</f>
        <v>117.3</v>
      </c>
      <c r="F9" s="85">
        <v>92.1</v>
      </c>
      <c r="G9" s="89">
        <v>195.5</v>
      </c>
      <c r="H9" s="69">
        <v>1037.8</v>
      </c>
      <c r="I9" s="85">
        <v>62</v>
      </c>
      <c r="J9" s="85">
        <v>95.5</v>
      </c>
      <c r="K9" s="85">
        <v>0</v>
      </c>
      <c r="L9" s="85">
        <v>0</v>
      </c>
      <c r="M9" s="69">
        <f>N9-B9-C9-F9-G9-H9-I9-J9-K9-L9</f>
        <v>19.000000000000227</v>
      </c>
      <c r="N9" s="69">
        <v>3625.4</v>
      </c>
      <c r="O9" s="69">
        <v>3500</v>
      </c>
      <c r="P9" s="3">
        <f t="shared" si="2"/>
        <v>1.0358285714285715</v>
      </c>
      <c r="Q9" s="2">
        <v>6269.7</v>
      </c>
      <c r="R9" s="77">
        <v>0</v>
      </c>
      <c r="S9" s="78">
        <v>22.4</v>
      </c>
      <c r="T9" s="76">
        <v>1378.1</v>
      </c>
      <c r="U9" s="137">
        <v>1</v>
      </c>
      <c r="V9" s="138"/>
      <c r="W9" s="74">
        <f t="shared" si="3"/>
        <v>1401.5</v>
      </c>
    </row>
    <row r="10" spans="1:23" ht="12.75">
      <c r="A10" s="10">
        <v>43018</v>
      </c>
      <c r="B10" s="69">
        <v>614.7</v>
      </c>
      <c r="C10" s="80">
        <v>463.3</v>
      </c>
      <c r="D10" s="113">
        <v>21</v>
      </c>
      <c r="E10" s="113">
        <f>C10-D10</f>
        <v>442.3</v>
      </c>
      <c r="F10" s="85">
        <v>162.5</v>
      </c>
      <c r="G10" s="85">
        <v>191.3</v>
      </c>
      <c r="H10" s="69">
        <v>1062.2</v>
      </c>
      <c r="I10" s="85">
        <v>112.5</v>
      </c>
      <c r="J10" s="85">
        <v>19.2</v>
      </c>
      <c r="K10" s="85">
        <v>0</v>
      </c>
      <c r="L10" s="85">
        <v>0</v>
      </c>
      <c r="M10" s="69">
        <f t="shared" si="1"/>
        <v>53.100000000000406</v>
      </c>
      <c r="N10" s="69">
        <v>2678.8</v>
      </c>
      <c r="O10" s="78">
        <v>3300</v>
      </c>
      <c r="P10" s="3">
        <f t="shared" si="2"/>
        <v>0.8117575757575758</v>
      </c>
      <c r="Q10" s="2">
        <v>6269.7</v>
      </c>
      <c r="R10" s="77">
        <v>0</v>
      </c>
      <c r="S10" s="78">
        <v>37.8</v>
      </c>
      <c r="T10" s="76">
        <v>0</v>
      </c>
      <c r="U10" s="137">
        <v>0</v>
      </c>
      <c r="V10" s="138"/>
      <c r="W10" s="74">
        <f>R10+S10+U10+T10+V10</f>
        <v>37.8</v>
      </c>
    </row>
    <row r="11" spans="1:23" ht="12.75">
      <c r="A11" s="10">
        <v>43019</v>
      </c>
      <c r="B11" s="69">
        <v>3611.4</v>
      </c>
      <c r="C11" s="80">
        <v>213.8</v>
      </c>
      <c r="D11" s="113">
        <v>5.6</v>
      </c>
      <c r="E11" s="113">
        <f t="shared" si="0"/>
        <v>208.20000000000002</v>
      </c>
      <c r="F11" s="85">
        <v>89</v>
      </c>
      <c r="G11" s="85">
        <v>165.1</v>
      </c>
      <c r="H11" s="69">
        <v>851.5</v>
      </c>
      <c r="I11" s="85">
        <v>74</v>
      </c>
      <c r="J11" s="85">
        <v>39.2</v>
      </c>
      <c r="K11" s="85">
        <v>0</v>
      </c>
      <c r="L11" s="85">
        <v>0</v>
      </c>
      <c r="M11" s="69">
        <f>N11-B11-C11-F11-G11-H11-I11-J11-K11-L11</f>
        <v>12.499999999999929</v>
      </c>
      <c r="N11" s="69">
        <v>5056.5</v>
      </c>
      <c r="O11" s="69">
        <v>3500</v>
      </c>
      <c r="P11" s="3">
        <f t="shared" si="2"/>
        <v>1.4447142857142856</v>
      </c>
      <c r="Q11" s="2">
        <v>6269.7</v>
      </c>
      <c r="R11" s="75">
        <v>0</v>
      </c>
      <c r="S11" s="69">
        <v>0</v>
      </c>
      <c r="T11" s="76">
        <v>0</v>
      </c>
      <c r="U11" s="137">
        <v>1</v>
      </c>
      <c r="V11" s="138"/>
      <c r="W11" s="74">
        <f t="shared" si="3"/>
        <v>1</v>
      </c>
    </row>
    <row r="12" spans="1:23" ht="12.75">
      <c r="A12" s="10">
        <v>43020</v>
      </c>
      <c r="B12" s="84">
        <v>2300.4</v>
      </c>
      <c r="C12" s="80">
        <v>209.5</v>
      </c>
      <c r="D12" s="113">
        <v>10.6</v>
      </c>
      <c r="E12" s="113">
        <f t="shared" si="0"/>
        <v>198.9</v>
      </c>
      <c r="F12" s="85">
        <v>99.1</v>
      </c>
      <c r="G12" s="85">
        <v>200</v>
      </c>
      <c r="H12" s="69">
        <v>767.2</v>
      </c>
      <c r="I12" s="85">
        <v>66.2</v>
      </c>
      <c r="J12" s="85">
        <v>14.3</v>
      </c>
      <c r="K12" s="85">
        <v>0</v>
      </c>
      <c r="L12" s="85">
        <v>0</v>
      </c>
      <c r="M12" s="69">
        <f>N12-B12-C12-F12-G12-H12-I12-J12-K12-L12</f>
        <v>15.140000000000096</v>
      </c>
      <c r="N12" s="69">
        <v>3671.84</v>
      </c>
      <c r="O12" s="69">
        <v>2500</v>
      </c>
      <c r="P12" s="3">
        <f t="shared" si="2"/>
        <v>1.468736</v>
      </c>
      <c r="Q12" s="2">
        <v>6269.7</v>
      </c>
      <c r="R12" s="75">
        <v>0</v>
      </c>
      <c r="S12" s="69">
        <v>0</v>
      </c>
      <c r="T12" s="76">
        <v>0</v>
      </c>
      <c r="U12" s="137">
        <v>0</v>
      </c>
      <c r="V12" s="138"/>
      <c r="W12" s="74">
        <f t="shared" si="3"/>
        <v>0</v>
      </c>
    </row>
    <row r="13" spans="1:23" ht="12.75">
      <c r="A13" s="10">
        <v>43021</v>
      </c>
      <c r="B13" s="69">
        <v>7913.7</v>
      </c>
      <c r="C13" s="80">
        <v>519.8</v>
      </c>
      <c r="D13" s="113">
        <v>14.7</v>
      </c>
      <c r="E13" s="113">
        <f t="shared" si="0"/>
        <v>505.09999999999997</v>
      </c>
      <c r="F13" s="85">
        <v>269</v>
      </c>
      <c r="G13" s="85">
        <v>177.4</v>
      </c>
      <c r="H13" s="69">
        <v>1071.7</v>
      </c>
      <c r="I13" s="85">
        <v>4.1</v>
      </c>
      <c r="J13" s="85">
        <v>8.2</v>
      </c>
      <c r="K13" s="85">
        <v>0</v>
      </c>
      <c r="L13" s="85">
        <v>0</v>
      </c>
      <c r="M13" s="69">
        <f>N13-B13-C13-F13-G13-H13-I13-J13-K13-L13</f>
        <v>21.60000000000009</v>
      </c>
      <c r="N13" s="69">
        <v>9985.5</v>
      </c>
      <c r="O13" s="69">
        <v>8900</v>
      </c>
      <c r="P13" s="3">
        <f t="shared" si="2"/>
        <v>1.1219662921348315</v>
      </c>
      <c r="Q13" s="2">
        <v>6269.7</v>
      </c>
      <c r="R13" s="75">
        <v>0</v>
      </c>
      <c r="S13" s="69">
        <v>215.05</v>
      </c>
      <c r="T13" s="76">
        <v>22.25</v>
      </c>
      <c r="U13" s="137">
        <v>0</v>
      </c>
      <c r="V13" s="138"/>
      <c r="W13" s="74">
        <f t="shared" si="3"/>
        <v>237.3</v>
      </c>
    </row>
    <row r="14" spans="1:23" ht="12.75">
      <c r="A14" s="10">
        <v>43025</v>
      </c>
      <c r="B14" s="69">
        <v>1352.2</v>
      </c>
      <c r="C14" s="80">
        <v>536.5</v>
      </c>
      <c r="D14" s="113">
        <v>370.1</v>
      </c>
      <c r="E14" s="113">
        <f t="shared" si="0"/>
        <v>166.39999999999998</v>
      </c>
      <c r="F14" s="85">
        <v>117.5</v>
      </c>
      <c r="G14" s="85">
        <v>421.1</v>
      </c>
      <c r="H14" s="69">
        <v>2580.35</v>
      </c>
      <c r="I14" s="85">
        <v>129.3</v>
      </c>
      <c r="J14" s="85">
        <v>29.1</v>
      </c>
      <c r="K14" s="85">
        <v>0</v>
      </c>
      <c r="L14" s="85">
        <v>0</v>
      </c>
      <c r="M14" s="69">
        <f t="shared" si="1"/>
        <v>8.050000000000715</v>
      </c>
      <c r="N14" s="69">
        <v>5174.1</v>
      </c>
      <c r="O14" s="69">
        <v>7000</v>
      </c>
      <c r="P14" s="3">
        <f t="shared" si="2"/>
        <v>0.739157142857143</v>
      </c>
      <c r="Q14" s="2">
        <v>6269.7</v>
      </c>
      <c r="R14" s="75">
        <v>0</v>
      </c>
      <c r="S14" s="69">
        <v>7.4</v>
      </c>
      <c r="T14" s="80">
        <v>7.45</v>
      </c>
      <c r="U14" s="137">
        <v>0</v>
      </c>
      <c r="V14" s="138"/>
      <c r="W14" s="74">
        <f t="shared" si="3"/>
        <v>14.850000000000001</v>
      </c>
    </row>
    <row r="15" spans="1:23" ht="12.75">
      <c r="A15" s="10">
        <v>43026</v>
      </c>
      <c r="B15" s="69">
        <v>1666</v>
      </c>
      <c r="C15" s="69">
        <v>574.9</v>
      </c>
      <c r="D15" s="113">
        <v>101.1</v>
      </c>
      <c r="E15" s="113">
        <f t="shared" si="0"/>
        <v>473.79999999999995</v>
      </c>
      <c r="F15" s="88">
        <v>180.6</v>
      </c>
      <c r="G15" s="88">
        <v>521.6</v>
      </c>
      <c r="H15" s="89">
        <v>1541.2</v>
      </c>
      <c r="I15" s="88">
        <v>59.1</v>
      </c>
      <c r="J15" s="88">
        <v>42.3</v>
      </c>
      <c r="K15" s="88">
        <v>0</v>
      </c>
      <c r="L15" s="88">
        <v>0</v>
      </c>
      <c r="M15" s="69">
        <f t="shared" si="1"/>
        <v>28.69999999999969</v>
      </c>
      <c r="N15" s="69">
        <v>4614.4</v>
      </c>
      <c r="O15" s="78">
        <v>4800</v>
      </c>
      <c r="P15" s="3">
        <f>N15/O15</f>
        <v>0.9613333333333333</v>
      </c>
      <c r="Q15" s="2">
        <v>6269.7</v>
      </c>
      <c r="R15" s="75">
        <v>0</v>
      </c>
      <c r="S15" s="69">
        <v>211.04</v>
      </c>
      <c r="T15" s="80">
        <v>0</v>
      </c>
      <c r="U15" s="137">
        <v>0</v>
      </c>
      <c r="V15" s="138"/>
      <c r="W15" s="74">
        <f t="shared" si="3"/>
        <v>211.04</v>
      </c>
    </row>
    <row r="16" spans="1:23" ht="12.75">
      <c r="A16" s="10">
        <v>43027</v>
      </c>
      <c r="B16" s="69">
        <v>3051</v>
      </c>
      <c r="C16" s="80">
        <v>273</v>
      </c>
      <c r="D16" s="113">
        <v>34.1</v>
      </c>
      <c r="E16" s="113">
        <f t="shared" si="0"/>
        <v>238.9</v>
      </c>
      <c r="F16" s="85">
        <v>192.3</v>
      </c>
      <c r="G16" s="85">
        <v>600.2</v>
      </c>
      <c r="H16" s="69">
        <v>1479</v>
      </c>
      <c r="I16" s="85">
        <v>114.1</v>
      </c>
      <c r="J16" s="85">
        <v>29.9</v>
      </c>
      <c r="K16" s="85">
        <v>0</v>
      </c>
      <c r="L16" s="85">
        <v>0</v>
      </c>
      <c r="M16" s="69">
        <f t="shared" si="1"/>
        <v>41.6999999999996</v>
      </c>
      <c r="N16" s="69">
        <v>5781.2</v>
      </c>
      <c r="O16" s="78">
        <v>4500</v>
      </c>
      <c r="P16" s="3">
        <f t="shared" si="2"/>
        <v>1.2847111111111111</v>
      </c>
      <c r="Q16" s="2">
        <v>6269.7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43028</v>
      </c>
      <c r="B17" s="69">
        <v>5756</v>
      </c>
      <c r="C17" s="80">
        <v>368.8</v>
      </c>
      <c r="D17" s="113">
        <v>30.2</v>
      </c>
      <c r="E17" s="113">
        <f t="shared" si="0"/>
        <v>338.6</v>
      </c>
      <c r="F17" s="85">
        <v>341.3</v>
      </c>
      <c r="G17" s="85">
        <v>615.3</v>
      </c>
      <c r="H17" s="69">
        <v>905.5</v>
      </c>
      <c r="I17" s="85">
        <v>68.7</v>
      </c>
      <c r="J17" s="85">
        <v>30.5</v>
      </c>
      <c r="K17" s="85">
        <v>0</v>
      </c>
      <c r="L17" s="85">
        <v>0</v>
      </c>
      <c r="M17" s="69">
        <f t="shared" si="1"/>
        <v>8.139999999999915</v>
      </c>
      <c r="N17" s="69">
        <v>8094.24</v>
      </c>
      <c r="O17" s="69">
        <v>7600</v>
      </c>
      <c r="P17" s="3">
        <f t="shared" si="2"/>
        <v>1.0650315789473683</v>
      </c>
      <c r="Q17" s="2">
        <v>6269.7</v>
      </c>
      <c r="R17" s="75">
        <v>0</v>
      </c>
      <c r="S17" s="69">
        <v>0</v>
      </c>
      <c r="T17" s="80">
        <v>0</v>
      </c>
      <c r="U17" s="137">
        <v>0</v>
      </c>
      <c r="V17" s="138"/>
      <c r="W17" s="74">
        <f t="shared" si="3"/>
        <v>0</v>
      </c>
    </row>
    <row r="18" spans="1:23" ht="12.75">
      <c r="A18" s="10">
        <v>43031</v>
      </c>
      <c r="B18" s="69">
        <v>2371</v>
      </c>
      <c r="C18" s="80">
        <v>324</v>
      </c>
      <c r="D18" s="113">
        <v>79.3</v>
      </c>
      <c r="E18" s="113">
        <f t="shared" si="0"/>
        <v>244.7</v>
      </c>
      <c r="F18" s="85">
        <v>179.2</v>
      </c>
      <c r="G18" s="85">
        <v>447.5</v>
      </c>
      <c r="H18" s="69">
        <v>852.6</v>
      </c>
      <c r="I18" s="85">
        <v>77.4</v>
      </c>
      <c r="J18" s="85">
        <v>16.2</v>
      </c>
      <c r="K18" s="85">
        <v>0</v>
      </c>
      <c r="L18" s="85">
        <v>0</v>
      </c>
      <c r="M18" s="69">
        <f t="shared" si="1"/>
        <v>74.4000000000001</v>
      </c>
      <c r="N18" s="69">
        <v>4342.3</v>
      </c>
      <c r="O18" s="69">
        <v>8500</v>
      </c>
      <c r="P18" s="3">
        <f>N18/O18</f>
        <v>0.5108588235294118</v>
      </c>
      <c r="Q18" s="2">
        <v>6269.7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43032</v>
      </c>
      <c r="B19" s="69">
        <v>711.3</v>
      </c>
      <c r="C19" s="80">
        <v>512.3</v>
      </c>
      <c r="D19" s="113">
        <v>158.8</v>
      </c>
      <c r="E19" s="113">
        <f t="shared" si="0"/>
        <v>353.49999999999994</v>
      </c>
      <c r="F19" s="85">
        <v>482.7</v>
      </c>
      <c r="G19" s="85">
        <v>752.9</v>
      </c>
      <c r="H19" s="69">
        <v>770.3</v>
      </c>
      <c r="I19" s="85">
        <v>140.9</v>
      </c>
      <c r="J19" s="85">
        <v>0.8</v>
      </c>
      <c r="K19" s="85">
        <v>0</v>
      </c>
      <c r="L19" s="85">
        <v>0</v>
      </c>
      <c r="M19" s="69">
        <f>N19-B19-C19-F19-G19-H19-I19-J19-K19-L19</f>
        <v>10.99999999999947</v>
      </c>
      <c r="N19" s="69">
        <v>3382.2</v>
      </c>
      <c r="O19" s="69">
        <v>5800</v>
      </c>
      <c r="P19" s="3">
        <f>N19/O19</f>
        <v>0.5831379310344827</v>
      </c>
      <c r="Q19" s="2">
        <v>6269.7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43033</v>
      </c>
      <c r="B20" s="69">
        <v>581.7</v>
      </c>
      <c r="C20" s="80">
        <v>455.9</v>
      </c>
      <c r="D20" s="113">
        <v>161.8</v>
      </c>
      <c r="E20" s="113">
        <f t="shared" si="0"/>
        <v>294.09999999999997</v>
      </c>
      <c r="F20" s="85">
        <v>499.1</v>
      </c>
      <c r="G20" s="69">
        <v>1231.4</v>
      </c>
      <c r="H20" s="69">
        <v>920.6</v>
      </c>
      <c r="I20" s="85">
        <v>69.3</v>
      </c>
      <c r="J20" s="85">
        <v>15.2</v>
      </c>
      <c r="K20" s="85">
        <v>0</v>
      </c>
      <c r="L20" s="85">
        <v>0</v>
      </c>
      <c r="M20" s="69">
        <f>N20-B20-C20-F20-G20-H20-I20-J20-K20-L20</f>
        <v>30.99999999999989</v>
      </c>
      <c r="N20" s="69">
        <v>3804.2</v>
      </c>
      <c r="O20" s="69">
        <v>4800</v>
      </c>
      <c r="P20" s="3">
        <f>N20/O20</f>
        <v>0.7925416666666666</v>
      </c>
      <c r="Q20" s="2">
        <v>6269.7</v>
      </c>
      <c r="R20" s="75">
        <v>11.5</v>
      </c>
      <c r="S20" s="69">
        <v>0</v>
      </c>
      <c r="T20" s="76">
        <v>0</v>
      </c>
      <c r="U20" s="137">
        <v>0</v>
      </c>
      <c r="V20" s="138"/>
      <c r="W20" s="74">
        <f t="shared" si="3"/>
        <v>11.5</v>
      </c>
    </row>
    <row r="21" spans="1:23" ht="12.75">
      <c r="A21" s="10">
        <v>43034</v>
      </c>
      <c r="B21" s="69">
        <v>535.3</v>
      </c>
      <c r="C21" s="80">
        <v>1562.8</v>
      </c>
      <c r="D21" s="113">
        <v>1295.9</v>
      </c>
      <c r="E21" s="113">
        <f t="shared" si="0"/>
        <v>266.89999999999986</v>
      </c>
      <c r="F21" s="85">
        <v>694.7</v>
      </c>
      <c r="G21" s="69">
        <v>1427.1</v>
      </c>
      <c r="H21" s="69">
        <v>1006.1</v>
      </c>
      <c r="I21" s="85">
        <v>87.5</v>
      </c>
      <c r="J21" s="85">
        <v>1.3</v>
      </c>
      <c r="K21" s="85">
        <v>0</v>
      </c>
      <c r="L21" s="85">
        <v>0</v>
      </c>
      <c r="M21" s="69">
        <f t="shared" si="1"/>
        <v>11.639999999999485</v>
      </c>
      <c r="N21" s="69">
        <v>5326.44</v>
      </c>
      <c r="O21" s="69">
        <v>4800</v>
      </c>
      <c r="P21" s="3">
        <f t="shared" si="2"/>
        <v>1.109675</v>
      </c>
      <c r="Q21" s="2">
        <v>6269.7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2.75">
      <c r="A22" s="10">
        <v>43035</v>
      </c>
      <c r="B22" s="69">
        <v>3195.4</v>
      </c>
      <c r="C22" s="80">
        <v>2050.8</v>
      </c>
      <c r="D22" s="113">
        <v>1701.5</v>
      </c>
      <c r="E22" s="113">
        <f t="shared" si="0"/>
        <v>349.3000000000002</v>
      </c>
      <c r="F22" s="85">
        <v>766</v>
      </c>
      <c r="G22" s="69">
        <v>2932.9</v>
      </c>
      <c r="H22" s="69">
        <v>1075</v>
      </c>
      <c r="I22" s="85">
        <v>67.2</v>
      </c>
      <c r="J22" s="85">
        <v>4.8</v>
      </c>
      <c r="K22" s="85">
        <v>0</v>
      </c>
      <c r="L22" s="85">
        <v>0</v>
      </c>
      <c r="M22" s="69">
        <f t="shared" si="1"/>
        <v>23.840000000000597</v>
      </c>
      <c r="N22" s="69">
        <v>10115.94</v>
      </c>
      <c r="O22" s="69">
        <v>7200</v>
      </c>
      <c r="P22" s="3">
        <f>N22/O22</f>
        <v>1.4049916666666666</v>
      </c>
      <c r="Q22" s="2">
        <v>6269.7</v>
      </c>
      <c r="R22" s="81">
        <v>1333.24</v>
      </c>
      <c r="S22" s="80">
        <v>0</v>
      </c>
      <c r="T22" s="76">
        <v>1822.44</v>
      </c>
      <c r="U22" s="137">
        <v>0</v>
      </c>
      <c r="V22" s="138"/>
      <c r="W22" s="74">
        <f t="shared" si="3"/>
        <v>3155.6800000000003</v>
      </c>
    </row>
    <row r="23" spans="1:23" ht="12.75">
      <c r="A23" s="10">
        <v>43038</v>
      </c>
      <c r="B23" s="69">
        <v>6848.7</v>
      </c>
      <c r="C23" s="80">
        <v>967</v>
      </c>
      <c r="D23" s="113">
        <v>674.5</v>
      </c>
      <c r="E23" s="113">
        <f t="shared" si="0"/>
        <v>292.5</v>
      </c>
      <c r="F23" s="85">
        <v>317.6</v>
      </c>
      <c r="G23" s="69">
        <v>3024.9</v>
      </c>
      <c r="H23" s="69">
        <v>1080.6</v>
      </c>
      <c r="I23" s="85">
        <v>62.2</v>
      </c>
      <c r="J23" s="85">
        <v>12.4</v>
      </c>
      <c r="K23" s="85">
        <v>0</v>
      </c>
      <c r="L23" s="85">
        <v>0</v>
      </c>
      <c r="M23" s="69">
        <f t="shared" si="1"/>
        <v>32.239999999999235</v>
      </c>
      <c r="N23" s="69">
        <v>12345.64</v>
      </c>
      <c r="O23" s="69">
        <v>16400</v>
      </c>
      <c r="P23" s="3">
        <f>N23/O23</f>
        <v>0.7527829268292683</v>
      </c>
      <c r="Q23" s="2">
        <v>6269.7</v>
      </c>
      <c r="R23" s="81">
        <v>10</v>
      </c>
      <c r="S23" s="80">
        <v>0</v>
      </c>
      <c r="T23" s="76">
        <v>0</v>
      </c>
      <c r="U23" s="137">
        <v>0</v>
      </c>
      <c r="V23" s="138"/>
      <c r="W23" s="74">
        <f t="shared" si="3"/>
        <v>10</v>
      </c>
    </row>
    <row r="24" spans="1:23" ht="13.5" thickBot="1">
      <c r="A24" s="10">
        <v>43039</v>
      </c>
      <c r="B24" s="69">
        <v>8471.4</v>
      </c>
      <c r="C24" s="80">
        <v>704.7</v>
      </c>
      <c r="D24" s="113">
        <v>8.8</v>
      </c>
      <c r="E24" s="113">
        <f t="shared" si="0"/>
        <v>695.9000000000001</v>
      </c>
      <c r="F24" s="85">
        <v>216.1</v>
      </c>
      <c r="G24" s="69">
        <v>501</v>
      </c>
      <c r="H24" s="69">
        <v>716.8</v>
      </c>
      <c r="I24" s="85">
        <v>146.1</v>
      </c>
      <c r="J24" s="85">
        <v>6.1</v>
      </c>
      <c r="K24" s="85">
        <v>0</v>
      </c>
      <c r="L24" s="85">
        <v>0</v>
      </c>
      <c r="M24" s="69">
        <f t="shared" si="1"/>
        <v>84.0000000000012</v>
      </c>
      <c r="N24" s="69">
        <v>10846.2</v>
      </c>
      <c r="O24" s="69">
        <f>7380-264.4</f>
        <v>7115.6</v>
      </c>
      <c r="P24" s="3">
        <f t="shared" si="2"/>
        <v>1.524284670301872</v>
      </c>
      <c r="Q24" s="2">
        <v>6269.7</v>
      </c>
      <c r="R24" s="81">
        <v>0</v>
      </c>
      <c r="S24" s="80">
        <v>0</v>
      </c>
      <c r="T24" s="76">
        <v>0</v>
      </c>
      <c r="U24" s="137">
        <v>0</v>
      </c>
      <c r="V24" s="138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N25">SUM(B4:B24)</f>
        <v>66279.40000000001</v>
      </c>
      <c r="C25" s="92">
        <f t="shared" si="4"/>
        <v>30077.199999999997</v>
      </c>
      <c r="D25" s="115">
        <f t="shared" si="4"/>
        <v>4845.400000000001</v>
      </c>
      <c r="E25" s="115">
        <f t="shared" si="4"/>
        <v>25231.8</v>
      </c>
      <c r="F25" s="92">
        <f t="shared" si="4"/>
        <v>4960.3</v>
      </c>
      <c r="G25" s="92">
        <f t="shared" si="4"/>
        <v>14273.599999999999</v>
      </c>
      <c r="H25" s="92">
        <f t="shared" si="4"/>
        <v>21814.349999999995</v>
      </c>
      <c r="I25" s="92">
        <f t="shared" si="4"/>
        <v>1735.7500000000002</v>
      </c>
      <c r="J25" s="92">
        <f t="shared" si="4"/>
        <v>38.39999999999995</v>
      </c>
      <c r="K25" s="92">
        <f t="shared" si="4"/>
        <v>534.9</v>
      </c>
      <c r="L25" s="92">
        <f t="shared" si="4"/>
        <v>2019</v>
      </c>
      <c r="M25" s="91">
        <f t="shared" si="4"/>
        <v>583.1800000000032</v>
      </c>
      <c r="N25" s="91">
        <f t="shared" si="4"/>
        <v>142316.08000000002</v>
      </c>
      <c r="O25" s="91">
        <f>SUM(O4:O24)</f>
        <v>142115.6</v>
      </c>
      <c r="P25" s="93">
        <f>N25/O25</f>
        <v>1.00141068257109</v>
      </c>
      <c r="Q25" s="2"/>
      <c r="R25" s="82">
        <f>SUM(R4:R24)</f>
        <v>1354.74</v>
      </c>
      <c r="S25" s="82">
        <f>SUM(S4:S24)</f>
        <v>934.1899999999999</v>
      </c>
      <c r="T25" s="82">
        <f>SUM(T4:T24)</f>
        <v>3315.94</v>
      </c>
      <c r="U25" s="126">
        <f>SUM(U4:U24)</f>
        <v>2</v>
      </c>
      <c r="V25" s="127"/>
      <c r="W25" s="82">
        <f>R25+S25+U25+T25+V25</f>
        <v>5606.87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33</v>
      </c>
      <c r="S28" s="128"/>
      <c r="T28" s="128"/>
      <c r="U28" s="12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 t="s">
        <v>29</v>
      </c>
      <c r="S29" s="129"/>
      <c r="T29" s="129"/>
      <c r="U29" s="12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>
        <v>43040</v>
      </c>
      <c r="S30" s="133">
        <f>'[3]жовтень'!$D$97</f>
        <v>0</v>
      </c>
      <c r="T30" s="133"/>
      <c r="U30" s="13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1"/>
      <c r="S31" s="133"/>
      <c r="T31" s="133"/>
      <c r="U31" s="13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4" t="s">
        <v>45</v>
      </c>
      <c r="T33" s="13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6" t="s">
        <v>40</v>
      </c>
      <c r="T34" s="13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8" t="s">
        <v>30</v>
      </c>
      <c r="S38" s="128"/>
      <c r="T38" s="128"/>
      <c r="U38" s="128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 t="s">
        <v>31</v>
      </c>
      <c r="S39" s="125"/>
      <c r="T39" s="125"/>
      <c r="U39" s="125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>
        <v>43040</v>
      </c>
      <c r="S40" s="132">
        <v>25897.192279999952</v>
      </c>
      <c r="T40" s="132"/>
      <c r="U40" s="13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1"/>
      <c r="S41" s="132"/>
      <c r="T41" s="132"/>
      <c r="U41" s="13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R28:U28"/>
    <mergeCell ref="R29:U29"/>
    <mergeCell ref="R30:R31"/>
    <mergeCell ref="S30:U31"/>
    <mergeCell ref="S33:T33"/>
    <mergeCell ref="S34:T34"/>
    <mergeCell ref="R38:U38"/>
    <mergeCell ref="R39:U39"/>
    <mergeCell ref="R40:R41"/>
    <mergeCell ref="S40:U41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116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118</v>
      </c>
      <c r="S1" s="145"/>
      <c r="T1" s="145"/>
      <c r="U1" s="145"/>
      <c r="V1" s="145"/>
      <c r="W1" s="146"/>
    </row>
    <row r="2" spans="1:23" ht="15" thickBot="1">
      <c r="A2" s="147" t="s">
        <v>121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123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122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43040</v>
      </c>
      <c r="B4" s="124">
        <v>738.7</v>
      </c>
      <c r="C4" s="69">
        <v>272.7</v>
      </c>
      <c r="D4" s="113">
        <v>1.7</v>
      </c>
      <c r="E4" s="113">
        <f aca="true" t="shared" si="0" ref="E4:E24">C4-D4</f>
        <v>271</v>
      </c>
      <c r="F4" s="69">
        <v>12.3</v>
      </c>
      <c r="G4" s="69">
        <v>171.7</v>
      </c>
      <c r="H4" s="73">
        <v>912.6</v>
      </c>
      <c r="I4" s="85">
        <v>65.9</v>
      </c>
      <c r="J4" s="85">
        <v>40</v>
      </c>
      <c r="K4" s="85">
        <v>0</v>
      </c>
      <c r="L4" s="69">
        <v>2176.1</v>
      </c>
      <c r="M4" s="69">
        <f aca="true" t="shared" si="1" ref="M4:M24">N4-B4-C4-F4-G4-H4-I4-J4-K4-L4</f>
        <v>29.300000000000637</v>
      </c>
      <c r="N4" s="69">
        <v>4419.3</v>
      </c>
      <c r="O4" s="69">
        <v>4400</v>
      </c>
      <c r="P4" s="3">
        <f aca="true" t="shared" si="2" ref="P4:P24">N4/O4</f>
        <v>1.0043863636363637</v>
      </c>
      <c r="Q4" s="2">
        <f>AVERAGE(N4:N22)</f>
        <v>4419.3</v>
      </c>
      <c r="R4" s="71">
        <v>0</v>
      </c>
      <c r="S4" s="72">
        <v>0</v>
      </c>
      <c r="T4" s="73">
        <v>0</v>
      </c>
      <c r="U4" s="155">
        <v>0</v>
      </c>
      <c r="V4" s="156"/>
      <c r="W4" s="74">
        <f>R4+S4+U4+T4+V4</f>
        <v>0</v>
      </c>
    </row>
    <row r="5" spans="1:23" ht="12.75">
      <c r="A5" s="10">
        <v>43041</v>
      </c>
      <c r="B5" s="69"/>
      <c r="C5" s="69"/>
      <c r="D5" s="113"/>
      <c r="E5" s="113">
        <f t="shared" si="0"/>
        <v>0</v>
      </c>
      <c r="F5" s="69"/>
      <c r="G5" s="69"/>
      <c r="H5" s="86"/>
      <c r="I5" s="85"/>
      <c r="J5" s="85"/>
      <c r="K5" s="85"/>
      <c r="L5" s="69"/>
      <c r="M5" s="69">
        <f t="shared" si="1"/>
        <v>0</v>
      </c>
      <c r="N5" s="69"/>
      <c r="O5" s="69">
        <v>3200</v>
      </c>
      <c r="P5" s="3">
        <f t="shared" si="2"/>
        <v>0</v>
      </c>
      <c r="Q5" s="2">
        <v>6269.7</v>
      </c>
      <c r="R5" s="75"/>
      <c r="S5" s="69"/>
      <c r="T5" s="76"/>
      <c r="U5" s="137"/>
      <c r="V5" s="138"/>
      <c r="W5" s="74">
        <f aca="true" t="shared" si="3" ref="W5:W24">R5+S5+U5+T5+V5</f>
        <v>0</v>
      </c>
    </row>
    <row r="6" spans="1:23" ht="12.75">
      <c r="A6" s="10">
        <v>43042</v>
      </c>
      <c r="B6" s="69"/>
      <c r="C6" s="69"/>
      <c r="D6" s="113"/>
      <c r="E6" s="113">
        <f t="shared" si="0"/>
        <v>0</v>
      </c>
      <c r="F6" s="78"/>
      <c r="G6" s="69"/>
      <c r="H6" s="87"/>
      <c r="I6" s="85"/>
      <c r="J6" s="85"/>
      <c r="K6" s="85"/>
      <c r="L6" s="85"/>
      <c r="M6" s="69">
        <f t="shared" si="1"/>
        <v>0</v>
      </c>
      <c r="N6" s="69"/>
      <c r="O6" s="69">
        <v>3500</v>
      </c>
      <c r="P6" s="3">
        <f t="shared" si="2"/>
        <v>0</v>
      </c>
      <c r="Q6" s="2">
        <v>6269.7</v>
      </c>
      <c r="R6" s="77"/>
      <c r="S6" s="78"/>
      <c r="T6" s="79"/>
      <c r="U6" s="139"/>
      <c r="V6" s="140"/>
      <c r="W6" s="74">
        <f t="shared" si="3"/>
        <v>0</v>
      </c>
    </row>
    <row r="7" spans="1:23" ht="12.75">
      <c r="A7" s="10">
        <v>43045</v>
      </c>
      <c r="B7" s="84"/>
      <c r="C7" s="69"/>
      <c r="D7" s="113"/>
      <c r="E7" s="113">
        <f t="shared" si="0"/>
        <v>0</v>
      </c>
      <c r="F7" s="69"/>
      <c r="G7" s="69"/>
      <c r="H7" s="86"/>
      <c r="I7" s="85"/>
      <c r="J7" s="85"/>
      <c r="K7" s="85"/>
      <c r="L7" s="85"/>
      <c r="M7" s="69">
        <f t="shared" si="1"/>
        <v>0</v>
      </c>
      <c r="N7" s="69"/>
      <c r="O7" s="69">
        <v>7800</v>
      </c>
      <c r="P7" s="3">
        <f t="shared" si="2"/>
        <v>0</v>
      </c>
      <c r="Q7" s="2">
        <v>6269.7</v>
      </c>
      <c r="R7" s="77"/>
      <c r="S7" s="78"/>
      <c r="T7" s="79"/>
      <c r="U7" s="139"/>
      <c r="V7" s="140"/>
      <c r="W7" s="74">
        <f t="shared" si="3"/>
        <v>0</v>
      </c>
    </row>
    <row r="8" spans="1:23" ht="12.75">
      <c r="A8" s="10">
        <v>43046</v>
      </c>
      <c r="B8" s="69"/>
      <c r="C8" s="80"/>
      <c r="D8" s="113"/>
      <c r="E8" s="113">
        <f t="shared" si="0"/>
        <v>0</v>
      </c>
      <c r="F8" s="85"/>
      <c r="G8" s="85"/>
      <c r="H8" s="69"/>
      <c r="I8" s="85"/>
      <c r="J8" s="85"/>
      <c r="K8" s="85"/>
      <c r="L8" s="85"/>
      <c r="M8" s="69">
        <f t="shared" si="1"/>
        <v>0</v>
      </c>
      <c r="N8" s="69"/>
      <c r="O8" s="69">
        <v>6950</v>
      </c>
      <c r="P8" s="3">
        <f t="shared" si="2"/>
        <v>0</v>
      </c>
      <c r="Q8" s="2">
        <v>6269.7</v>
      </c>
      <c r="R8" s="77"/>
      <c r="S8" s="78"/>
      <c r="T8" s="76"/>
      <c r="U8" s="137"/>
      <c r="V8" s="138"/>
      <c r="W8" s="74">
        <f t="shared" si="3"/>
        <v>0</v>
      </c>
    </row>
    <row r="9" spans="1:23" ht="12.75">
      <c r="A9" s="10">
        <v>43047</v>
      </c>
      <c r="B9" s="69"/>
      <c r="C9" s="80"/>
      <c r="D9" s="113"/>
      <c r="E9" s="113">
        <f>C9-D9</f>
        <v>0</v>
      </c>
      <c r="F9" s="85"/>
      <c r="G9" s="89"/>
      <c r="H9" s="69"/>
      <c r="I9" s="85"/>
      <c r="J9" s="85"/>
      <c r="K9" s="85"/>
      <c r="L9" s="85"/>
      <c r="M9" s="69">
        <f>N9-B9-C9-F9-G9-H9-I9-J9-K9-L9</f>
        <v>0</v>
      </c>
      <c r="N9" s="69"/>
      <c r="O9" s="69">
        <v>3400</v>
      </c>
      <c r="P9" s="3">
        <f t="shared" si="2"/>
        <v>0</v>
      </c>
      <c r="Q9" s="2">
        <v>6269.7</v>
      </c>
      <c r="R9" s="77"/>
      <c r="S9" s="78"/>
      <c r="T9" s="76"/>
      <c r="U9" s="137"/>
      <c r="V9" s="138"/>
      <c r="W9" s="74">
        <f t="shared" si="3"/>
        <v>0</v>
      </c>
    </row>
    <row r="10" spans="1:23" ht="12.75">
      <c r="A10" s="10">
        <v>43048</v>
      </c>
      <c r="B10" s="69"/>
      <c r="C10" s="80"/>
      <c r="D10" s="113"/>
      <c r="E10" s="113">
        <f>C10-D10</f>
        <v>0</v>
      </c>
      <c r="F10" s="85"/>
      <c r="G10" s="85"/>
      <c r="H10" s="69"/>
      <c r="I10" s="85"/>
      <c r="J10" s="85"/>
      <c r="K10" s="85"/>
      <c r="L10" s="85"/>
      <c r="M10" s="69">
        <f t="shared" si="1"/>
        <v>0</v>
      </c>
      <c r="N10" s="69"/>
      <c r="O10" s="78">
        <v>3300</v>
      </c>
      <c r="P10" s="3">
        <f t="shared" si="2"/>
        <v>0</v>
      </c>
      <c r="Q10" s="2">
        <v>6269.7</v>
      </c>
      <c r="R10" s="77"/>
      <c r="S10" s="78"/>
      <c r="T10" s="76"/>
      <c r="U10" s="137"/>
      <c r="V10" s="138"/>
      <c r="W10" s="74">
        <f>R10+S10+U10+T10+V10</f>
        <v>0</v>
      </c>
    </row>
    <row r="11" spans="1:23" ht="12.75">
      <c r="A11" s="10">
        <v>43049</v>
      </c>
      <c r="B11" s="69"/>
      <c r="C11" s="80"/>
      <c r="D11" s="113"/>
      <c r="E11" s="113">
        <f t="shared" si="0"/>
        <v>0</v>
      </c>
      <c r="F11" s="85"/>
      <c r="G11" s="85"/>
      <c r="H11" s="69"/>
      <c r="I11" s="85"/>
      <c r="J11" s="85"/>
      <c r="K11" s="85"/>
      <c r="L11" s="85"/>
      <c r="M11" s="69">
        <f>N11-B11-C11-F11-G11-H11-I11-J11-K11-L11</f>
        <v>0</v>
      </c>
      <c r="N11" s="69"/>
      <c r="O11" s="69">
        <v>3500</v>
      </c>
      <c r="P11" s="3">
        <f t="shared" si="2"/>
        <v>0</v>
      </c>
      <c r="Q11" s="2">
        <v>6269.7</v>
      </c>
      <c r="R11" s="75"/>
      <c r="S11" s="69"/>
      <c r="T11" s="76"/>
      <c r="U11" s="137"/>
      <c r="V11" s="138"/>
      <c r="W11" s="74">
        <f t="shared" si="3"/>
        <v>0</v>
      </c>
    </row>
    <row r="12" spans="1:23" ht="12.75">
      <c r="A12" s="10">
        <v>43052</v>
      </c>
      <c r="B12" s="84"/>
      <c r="C12" s="80"/>
      <c r="D12" s="113"/>
      <c r="E12" s="113">
        <f t="shared" si="0"/>
        <v>0</v>
      </c>
      <c r="F12" s="85"/>
      <c r="G12" s="85"/>
      <c r="H12" s="69"/>
      <c r="I12" s="85"/>
      <c r="J12" s="85"/>
      <c r="K12" s="85"/>
      <c r="L12" s="85"/>
      <c r="M12" s="69">
        <f>N12-B12-C12-F12-G12-H12-I12-J12-K12-L12</f>
        <v>0</v>
      </c>
      <c r="N12" s="69"/>
      <c r="O12" s="69">
        <v>2500</v>
      </c>
      <c r="P12" s="3">
        <f t="shared" si="2"/>
        <v>0</v>
      </c>
      <c r="Q12" s="2">
        <v>6269.7</v>
      </c>
      <c r="R12" s="75"/>
      <c r="S12" s="69"/>
      <c r="T12" s="76"/>
      <c r="U12" s="137"/>
      <c r="V12" s="138"/>
      <c r="W12" s="74">
        <f t="shared" si="3"/>
        <v>0</v>
      </c>
    </row>
    <row r="13" spans="1:23" ht="12.75">
      <c r="A13" s="10">
        <v>43053</v>
      </c>
      <c r="B13" s="69"/>
      <c r="C13" s="80"/>
      <c r="D13" s="113"/>
      <c r="E13" s="113">
        <f t="shared" si="0"/>
        <v>0</v>
      </c>
      <c r="F13" s="85"/>
      <c r="G13" s="85"/>
      <c r="H13" s="69"/>
      <c r="I13" s="85"/>
      <c r="J13" s="85"/>
      <c r="K13" s="85"/>
      <c r="L13" s="85"/>
      <c r="M13" s="69">
        <f>N13-B13-C13-F13-G13-H13-I13-J13-K13-L13</f>
        <v>0</v>
      </c>
      <c r="N13" s="69"/>
      <c r="O13" s="69">
        <v>9000</v>
      </c>
      <c r="P13" s="3">
        <f t="shared" si="2"/>
        <v>0</v>
      </c>
      <c r="Q13" s="2">
        <v>6269.7</v>
      </c>
      <c r="R13" s="75"/>
      <c r="S13" s="69"/>
      <c r="T13" s="76"/>
      <c r="U13" s="137"/>
      <c r="V13" s="138"/>
      <c r="W13" s="74">
        <f t="shared" si="3"/>
        <v>0</v>
      </c>
    </row>
    <row r="14" spans="1:23" ht="12.75">
      <c r="A14" s="10">
        <v>43054</v>
      </c>
      <c r="B14" s="69"/>
      <c r="C14" s="80"/>
      <c r="D14" s="113"/>
      <c r="E14" s="113">
        <f t="shared" si="0"/>
        <v>0</v>
      </c>
      <c r="F14" s="85"/>
      <c r="G14" s="85"/>
      <c r="H14" s="69"/>
      <c r="I14" s="85"/>
      <c r="J14" s="85"/>
      <c r="K14" s="85"/>
      <c r="L14" s="85"/>
      <c r="M14" s="69">
        <f t="shared" si="1"/>
        <v>0</v>
      </c>
      <c r="N14" s="69"/>
      <c r="O14" s="69">
        <v>7000</v>
      </c>
      <c r="P14" s="3">
        <f t="shared" si="2"/>
        <v>0</v>
      </c>
      <c r="Q14" s="2">
        <v>6269.7</v>
      </c>
      <c r="R14" s="75"/>
      <c r="S14" s="69"/>
      <c r="T14" s="80"/>
      <c r="U14" s="137"/>
      <c r="V14" s="138"/>
      <c r="W14" s="74">
        <f t="shared" si="3"/>
        <v>0</v>
      </c>
    </row>
    <row r="15" spans="1:23" ht="12.75">
      <c r="A15" s="10">
        <v>43055</v>
      </c>
      <c r="B15" s="69"/>
      <c r="C15" s="69"/>
      <c r="D15" s="113"/>
      <c r="E15" s="113">
        <f t="shared" si="0"/>
        <v>0</v>
      </c>
      <c r="F15" s="88"/>
      <c r="G15" s="88"/>
      <c r="H15" s="89"/>
      <c r="I15" s="88"/>
      <c r="J15" s="88"/>
      <c r="K15" s="88"/>
      <c r="L15" s="88"/>
      <c r="M15" s="69">
        <f t="shared" si="1"/>
        <v>0</v>
      </c>
      <c r="N15" s="69"/>
      <c r="O15" s="78">
        <v>4200</v>
      </c>
      <c r="P15" s="3">
        <f>N15/O15</f>
        <v>0</v>
      </c>
      <c r="Q15" s="2">
        <v>6269.7</v>
      </c>
      <c r="R15" s="75"/>
      <c r="S15" s="69"/>
      <c r="T15" s="80"/>
      <c r="U15" s="137"/>
      <c r="V15" s="138"/>
      <c r="W15" s="74">
        <f t="shared" si="3"/>
        <v>0</v>
      </c>
    </row>
    <row r="16" spans="1:23" ht="12.75">
      <c r="A16" s="10">
        <v>43056</v>
      </c>
      <c r="B16" s="69"/>
      <c r="C16" s="80"/>
      <c r="D16" s="113"/>
      <c r="E16" s="113">
        <f t="shared" si="0"/>
        <v>0</v>
      </c>
      <c r="F16" s="85"/>
      <c r="G16" s="85"/>
      <c r="H16" s="69"/>
      <c r="I16" s="85"/>
      <c r="J16" s="85"/>
      <c r="K16" s="85"/>
      <c r="L16" s="85"/>
      <c r="M16" s="69">
        <f t="shared" si="1"/>
        <v>0</v>
      </c>
      <c r="N16" s="69"/>
      <c r="O16" s="78">
        <v>3800</v>
      </c>
      <c r="P16" s="3">
        <f t="shared" si="2"/>
        <v>0</v>
      </c>
      <c r="Q16" s="2">
        <v>6269.7</v>
      </c>
      <c r="R16" s="75"/>
      <c r="S16" s="69"/>
      <c r="T16" s="80"/>
      <c r="U16" s="137"/>
      <c r="V16" s="138"/>
      <c r="W16" s="74">
        <f t="shared" si="3"/>
        <v>0</v>
      </c>
    </row>
    <row r="17" spans="1:23" ht="12.75">
      <c r="A17" s="10">
        <v>43059</v>
      </c>
      <c r="B17" s="69"/>
      <c r="C17" s="80"/>
      <c r="D17" s="113"/>
      <c r="E17" s="113">
        <f t="shared" si="0"/>
        <v>0</v>
      </c>
      <c r="F17" s="85"/>
      <c r="G17" s="85"/>
      <c r="H17" s="69"/>
      <c r="I17" s="85"/>
      <c r="J17" s="85"/>
      <c r="K17" s="85"/>
      <c r="L17" s="85"/>
      <c r="M17" s="69">
        <f t="shared" si="1"/>
        <v>0</v>
      </c>
      <c r="N17" s="69"/>
      <c r="O17" s="69">
        <v>5000</v>
      </c>
      <c r="P17" s="3">
        <f t="shared" si="2"/>
        <v>0</v>
      </c>
      <c r="Q17" s="2">
        <v>6269.7</v>
      </c>
      <c r="R17" s="75"/>
      <c r="S17" s="69"/>
      <c r="T17" s="80"/>
      <c r="U17" s="137"/>
      <c r="V17" s="138"/>
      <c r="W17" s="74">
        <f t="shared" si="3"/>
        <v>0</v>
      </c>
    </row>
    <row r="18" spans="1:23" ht="12.75">
      <c r="A18" s="10">
        <v>43060</v>
      </c>
      <c r="B18" s="69"/>
      <c r="C18" s="80"/>
      <c r="D18" s="113"/>
      <c r="E18" s="113">
        <f t="shared" si="0"/>
        <v>0</v>
      </c>
      <c r="F18" s="85"/>
      <c r="G18" s="85"/>
      <c r="H18" s="69"/>
      <c r="I18" s="85"/>
      <c r="J18" s="85"/>
      <c r="K18" s="85"/>
      <c r="L18" s="85"/>
      <c r="M18" s="69">
        <f t="shared" si="1"/>
        <v>0</v>
      </c>
      <c r="N18" s="69"/>
      <c r="O18" s="69">
        <v>5000</v>
      </c>
      <c r="P18" s="3">
        <f>N18/O18</f>
        <v>0</v>
      </c>
      <c r="Q18" s="2">
        <v>6269.7</v>
      </c>
      <c r="R18" s="75"/>
      <c r="S18" s="69"/>
      <c r="T18" s="76"/>
      <c r="U18" s="137"/>
      <c r="V18" s="138"/>
      <c r="W18" s="74">
        <f t="shared" si="3"/>
        <v>0</v>
      </c>
    </row>
    <row r="19" spans="1:23" ht="12.75">
      <c r="A19" s="10">
        <v>43061</v>
      </c>
      <c r="B19" s="69"/>
      <c r="C19" s="80"/>
      <c r="D19" s="113"/>
      <c r="E19" s="113">
        <f t="shared" si="0"/>
        <v>0</v>
      </c>
      <c r="F19" s="85"/>
      <c r="G19" s="85"/>
      <c r="H19" s="69"/>
      <c r="I19" s="85"/>
      <c r="J19" s="85"/>
      <c r="K19" s="85"/>
      <c r="L19" s="85"/>
      <c r="M19" s="69">
        <f>N19-B19-C19-F19-G19-H19-I19-J19-K19-L19</f>
        <v>0</v>
      </c>
      <c r="N19" s="69"/>
      <c r="O19" s="69">
        <v>9500</v>
      </c>
      <c r="P19" s="3">
        <f>N19/O19</f>
        <v>0</v>
      </c>
      <c r="Q19" s="2">
        <v>6269.7</v>
      </c>
      <c r="R19" s="75"/>
      <c r="S19" s="69"/>
      <c r="T19" s="76"/>
      <c r="U19" s="137"/>
      <c r="V19" s="138"/>
      <c r="W19" s="74">
        <f t="shared" si="3"/>
        <v>0</v>
      </c>
    </row>
    <row r="20" spans="1:23" ht="12.75">
      <c r="A20" s="10">
        <v>43062</v>
      </c>
      <c r="B20" s="69"/>
      <c r="C20" s="80"/>
      <c r="D20" s="113"/>
      <c r="E20" s="113">
        <f t="shared" si="0"/>
        <v>0</v>
      </c>
      <c r="F20" s="85"/>
      <c r="G20" s="69"/>
      <c r="H20" s="69"/>
      <c r="I20" s="85"/>
      <c r="J20" s="85"/>
      <c r="K20" s="85"/>
      <c r="L20" s="85"/>
      <c r="M20" s="69">
        <f>N20-B20-C20-F20-G20-H20-I20-J20-K20-L20</f>
        <v>0</v>
      </c>
      <c r="N20" s="69"/>
      <c r="O20" s="69">
        <v>4800</v>
      </c>
      <c r="P20" s="3">
        <f>N20/O20</f>
        <v>0</v>
      </c>
      <c r="Q20" s="2">
        <v>6269.7</v>
      </c>
      <c r="R20" s="75"/>
      <c r="S20" s="69"/>
      <c r="T20" s="76"/>
      <c r="U20" s="137"/>
      <c r="V20" s="138"/>
      <c r="W20" s="74">
        <f t="shared" si="3"/>
        <v>0</v>
      </c>
    </row>
    <row r="21" spans="1:23" ht="12.75">
      <c r="A21" s="10">
        <v>43063</v>
      </c>
      <c r="B21" s="69"/>
      <c r="C21" s="80"/>
      <c r="D21" s="113"/>
      <c r="E21" s="113">
        <f t="shared" si="0"/>
        <v>0</v>
      </c>
      <c r="F21" s="85"/>
      <c r="G21" s="69"/>
      <c r="H21" s="69"/>
      <c r="I21" s="85"/>
      <c r="J21" s="85"/>
      <c r="K21" s="85"/>
      <c r="L21" s="85"/>
      <c r="M21" s="69">
        <f t="shared" si="1"/>
        <v>0</v>
      </c>
      <c r="N21" s="69"/>
      <c r="O21" s="69">
        <v>4200</v>
      </c>
      <c r="P21" s="3">
        <f t="shared" si="2"/>
        <v>0</v>
      </c>
      <c r="Q21" s="2">
        <v>6269.7</v>
      </c>
      <c r="R21" s="81"/>
      <c r="S21" s="80"/>
      <c r="T21" s="76"/>
      <c r="U21" s="137"/>
      <c r="V21" s="138"/>
      <c r="W21" s="74">
        <f t="shared" si="3"/>
        <v>0</v>
      </c>
    </row>
    <row r="22" spans="1:23" ht="12.75">
      <c r="A22" s="10">
        <v>43066</v>
      </c>
      <c r="B22" s="69"/>
      <c r="C22" s="80"/>
      <c r="D22" s="113"/>
      <c r="E22" s="113">
        <f t="shared" si="0"/>
        <v>0</v>
      </c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4800</v>
      </c>
      <c r="P22" s="3">
        <f>N22/O22</f>
        <v>0</v>
      </c>
      <c r="Q22" s="2">
        <v>6269.7</v>
      </c>
      <c r="R22" s="81"/>
      <c r="S22" s="80"/>
      <c r="T22" s="76"/>
      <c r="U22" s="137"/>
      <c r="V22" s="138"/>
      <c r="W22" s="74">
        <f t="shared" si="3"/>
        <v>0</v>
      </c>
    </row>
    <row r="23" spans="1:23" ht="12.75">
      <c r="A23" s="10">
        <v>43067</v>
      </c>
      <c r="B23" s="69"/>
      <c r="C23" s="80"/>
      <c r="D23" s="113"/>
      <c r="E23" s="113">
        <f t="shared" si="0"/>
        <v>0</v>
      </c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10400</v>
      </c>
      <c r="P23" s="3">
        <f>N23/O23</f>
        <v>0</v>
      </c>
      <c r="Q23" s="2">
        <v>6269.7</v>
      </c>
      <c r="R23" s="81"/>
      <c r="S23" s="80"/>
      <c r="T23" s="76"/>
      <c r="U23" s="137"/>
      <c r="V23" s="138"/>
      <c r="W23" s="74">
        <f t="shared" si="3"/>
        <v>0</v>
      </c>
    </row>
    <row r="24" spans="1:23" ht="13.5" thickBot="1">
      <c r="A24" s="10">
        <v>43069</v>
      </c>
      <c r="B24" s="69"/>
      <c r="C24" s="80"/>
      <c r="D24" s="113"/>
      <c r="E24" s="113">
        <f t="shared" si="0"/>
        <v>0</v>
      </c>
      <c r="F24" s="85"/>
      <c r="G24" s="69"/>
      <c r="H24" s="69"/>
      <c r="I24" s="85"/>
      <c r="J24" s="85"/>
      <c r="K24" s="85"/>
      <c r="L24" s="85"/>
      <c r="M24" s="69">
        <f t="shared" si="1"/>
        <v>0</v>
      </c>
      <c r="N24" s="69"/>
      <c r="O24" s="69">
        <f>13600-688</f>
        <v>12912</v>
      </c>
      <c r="P24" s="3">
        <f t="shared" si="2"/>
        <v>0</v>
      </c>
      <c r="Q24" s="2">
        <v>6269.7</v>
      </c>
      <c r="R24" s="81"/>
      <c r="S24" s="80"/>
      <c r="T24" s="76"/>
      <c r="U24" s="137"/>
      <c r="V24" s="138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N25">SUM(B4:B24)</f>
        <v>738.7</v>
      </c>
      <c r="C25" s="92">
        <f t="shared" si="4"/>
        <v>272.7</v>
      </c>
      <c r="D25" s="115">
        <f t="shared" si="4"/>
        <v>1.7</v>
      </c>
      <c r="E25" s="115">
        <f t="shared" si="4"/>
        <v>271</v>
      </c>
      <c r="F25" s="92">
        <f t="shared" si="4"/>
        <v>12.3</v>
      </c>
      <c r="G25" s="92">
        <f t="shared" si="4"/>
        <v>171.7</v>
      </c>
      <c r="H25" s="92">
        <f t="shared" si="4"/>
        <v>912.6</v>
      </c>
      <c r="I25" s="92">
        <f t="shared" si="4"/>
        <v>65.9</v>
      </c>
      <c r="J25" s="92">
        <f t="shared" si="4"/>
        <v>40</v>
      </c>
      <c r="K25" s="92">
        <f t="shared" si="4"/>
        <v>0</v>
      </c>
      <c r="L25" s="92">
        <f t="shared" si="4"/>
        <v>2176.1</v>
      </c>
      <c r="M25" s="91">
        <f t="shared" si="4"/>
        <v>29.300000000000637</v>
      </c>
      <c r="N25" s="91">
        <f t="shared" si="4"/>
        <v>4419.3</v>
      </c>
      <c r="O25" s="91">
        <f>SUM(O4:O24)</f>
        <v>119162</v>
      </c>
      <c r="P25" s="93">
        <f>N25/O25</f>
        <v>0.03708648730299928</v>
      </c>
      <c r="Q25" s="2"/>
      <c r="R25" s="82">
        <f>SUM(R4:R24)</f>
        <v>0</v>
      </c>
      <c r="S25" s="82">
        <f>SUM(S4:S24)</f>
        <v>0</v>
      </c>
      <c r="T25" s="82">
        <f>SUM(T4:T24)</f>
        <v>0</v>
      </c>
      <c r="U25" s="126">
        <f>SUM(U4:U24)</f>
        <v>0</v>
      </c>
      <c r="V25" s="127"/>
      <c r="W25" s="82">
        <f>R25+S25+U25+T25+V25</f>
        <v>0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33</v>
      </c>
      <c r="S28" s="128"/>
      <c r="T28" s="128"/>
      <c r="U28" s="12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 t="s">
        <v>29</v>
      </c>
      <c r="S29" s="129"/>
      <c r="T29" s="129"/>
      <c r="U29" s="12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>
        <v>43041</v>
      </c>
      <c r="S30" s="133">
        <v>7453.14815</v>
      </c>
      <c r="T30" s="133"/>
      <c r="U30" s="13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1"/>
      <c r="S31" s="133"/>
      <c r="T31" s="133"/>
      <c r="U31" s="13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4" t="s">
        <v>45</v>
      </c>
      <c r="T33" s="13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6" t="s">
        <v>40</v>
      </c>
      <c r="T34" s="13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8" t="s">
        <v>30</v>
      </c>
      <c r="S38" s="128"/>
      <c r="T38" s="128"/>
      <c r="U38" s="128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 t="s">
        <v>31</v>
      </c>
      <c r="S39" s="125"/>
      <c r="T39" s="125"/>
      <c r="U39" s="125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>
        <v>43041</v>
      </c>
      <c r="S40" s="132">
        <v>25897.192279999952</v>
      </c>
      <c r="T40" s="132"/>
      <c r="U40" s="13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1"/>
      <c r="S41" s="132"/>
      <c r="T41" s="132"/>
      <c r="U41" s="13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R28:U28"/>
    <mergeCell ref="R29:U29"/>
    <mergeCell ref="R30:R31"/>
    <mergeCell ref="S30:U31"/>
    <mergeCell ref="S33:T33"/>
    <mergeCell ref="S34:T34"/>
    <mergeCell ref="R38:U38"/>
    <mergeCell ref="R39:U39"/>
    <mergeCell ref="R40:R41"/>
    <mergeCell ref="S40:U41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0" width="9.125" style="1" customWidth="1"/>
    <col min="11" max="16384" width="9.125" style="1" customWidth="1"/>
  </cols>
  <sheetData>
    <row r="26" spans="1:14" ht="15" thickBot="1">
      <c r="A26" s="20"/>
      <c r="B26" s="180" t="s">
        <v>125</v>
      </c>
      <c r="C26" s="180"/>
      <c r="D26" s="180"/>
      <c r="E26" s="180"/>
      <c r="F26" s="180"/>
      <c r="G26" s="180"/>
      <c r="H26" s="180"/>
      <c r="I26" s="180"/>
      <c r="J26" s="180"/>
      <c r="K26" s="180"/>
      <c r="L26" s="181"/>
      <c r="M26" s="181"/>
      <c r="N26" s="181"/>
    </row>
    <row r="27" spans="1:16" ht="54" customHeight="1">
      <c r="A27" s="175" t="s">
        <v>32</v>
      </c>
      <c r="B27" s="171" t="s">
        <v>43</v>
      </c>
      <c r="C27" s="171"/>
      <c r="D27" s="165" t="s">
        <v>49</v>
      </c>
      <c r="E27" s="177"/>
      <c r="F27" s="178" t="s">
        <v>44</v>
      </c>
      <c r="G27" s="164"/>
      <c r="H27" s="179" t="s">
        <v>52</v>
      </c>
      <c r="I27" s="165"/>
      <c r="J27" s="172"/>
      <c r="K27" s="173"/>
      <c r="L27" s="168" t="s">
        <v>36</v>
      </c>
      <c r="M27" s="169"/>
      <c r="N27" s="170"/>
      <c r="O27" s="162" t="s">
        <v>124</v>
      </c>
      <c r="P27" s="163"/>
    </row>
    <row r="28" spans="1:16" ht="30.75" customHeight="1">
      <c r="A28" s="176"/>
      <c r="B28" s="48" t="s">
        <v>126</v>
      </c>
      <c r="C28" s="22" t="s">
        <v>23</v>
      </c>
      <c r="D28" s="48" t="str">
        <f>B28</f>
        <v>план на січень-листопад 2017р.</v>
      </c>
      <c r="E28" s="22" t="str">
        <f>C28</f>
        <v>факт</v>
      </c>
      <c r="F28" s="47" t="str">
        <f>B28</f>
        <v>план на січень-листопад 2017р.</v>
      </c>
      <c r="G28" s="62" t="str">
        <f>C28</f>
        <v>факт</v>
      </c>
      <c r="H28" s="48" t="str">
        <f>B28</f>
        <v>план на січень-листопад 2017р.</v>
      </c>
      <c r="I28" s="22" t="str">
        <f>C28</f>
        <v>факт</v>
      </c>
      <c r="J28" s="47"/>
      <c r="K28" s="62"/>
      <c r="L28" s="45" t="str">
        <f>D28</f>
        <v>план на січень-листопад 2017р.</v>
      </c>
      <c r="M28" s="22" t="str">
        <f>C28</f>
        <v>факт</v>
      </c>
      <c r="N28" s="46" t="s">
        <v>24</v>
      </c>
      <c r="O28" s="164"/>
      <c r="P28" s="165"/>
    </row>
    <row r="29" spans="1:16" ht="23.25" customHeight="1" thickBot="1">
      <c r="A29" s="44">
        <f>жовтень!S40</f>
        <v>25897.192279999952</v>
      </c>
      <c r="B29" s="49">
        <v>33630</v>
      </c>
      <c r="C29" s="49">
        <v>7583.2</v>
      </c>
      <c r="D29" s="49">
        <v>79505.01</v>
      </c>
      <c r="E29" s="49">
        <v>938.03</v>
      </c>
      <c r="F29" s="49">
        <v>55300</v>
      </c>
      <c r="G29" s="49">
        <v>14889.31</v>
      </c>
      <c r="H29" s="49">
        <v>11</v>
      </c>
      <c r="I29" s="49">
        <v>12</v>
      </c>
      <c r="J29" s="49"/>
      <c r="K29" s="49"/>
      <c r="L29" s="63">
        <f>H29+F29+D29+J29+B29</f>
        <v>168446.01</v>
      </c>
      <c r="M29" s="50">
        <f>C29+E29+G29+I29</f>
        <v>23422.54</v>
      </c>
      <c r="N29" s="51">
        <f>M29-L29</f>
        <v>-145023.47</v>
      </c>
      <c r="O29" s="166">
        <f>жовтень!S30</f>
        <v>0</v>
      </c>
      <c r="P29" s="167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71"/>
      <c r="P30" s="171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681520</v>
      </c>
      <c r="C48" s="32">
        <v>618949.65</v>
      </c>
      <c r="F48" s="1" t="s">
        <v>22</v>
      </c>
      <c r="G48" s="6"/>
      <c r="H48" s="174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167452</v>
      </c>
      <c r="C49" s="32">
        <v>152246.52</v>
      </c>
      <c r="G49" s="6"/>
      <c r="H49" s="174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187755</v>
      </c>
      <c r="C50" s="32">
        <v>181771.09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22164.1</v>
      </c>
      <c r="C51" s="32">
        <v>23611.51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118600</v>
      </c>
      <c r="C52" s="32">
        <v>100481.29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6670</v>
      </c>
      <c r="C53" s="32">
        <v>5408.19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27700</v>
      </c>
      <c r="C54" s="32">
        <v>24690.14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22072.20000000004</v>
      </c>
      <c r="C55" s="12">
        <v>29305.06999999992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1233933.3</v>
      </c>
      <c r="C56" s="9">
        <v>1136463.46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33630</v>
      </c>
      <c r="C58" s="9">
        <f>C29</f>
        <v>7583.2</v>
      </c>
    </row>
    <row r="59" spans="1:3" ht="25.5">
      <c r="A59" s="83" t="s">
        <v>54</v>
      </c>
      <c r="B59" s="9">
        <f>D29</f>
        <v>79505.01</v>
      </c>
      <c r="C59" s="9">
        <f>E29</f>
        <v>938.03</v>
      </c>
    </row>
    <row r="60" spans="1:3" ht="12.75">
      <c r="A60" s="83" t="s">
        <v>55</v>
      </c>
      <c r="B60" s="9">
        <f>F29</f>
        <v>55300</v>
      </c>
      <c r="C60" s="9">
        <f>G29</f>
        <v>14889.31</v>
      </c>
    </row>
    <row r="61" spans="1:3" ht="25.5">
      <c r="A61" s="83" t="s">
        <v>56</v>
      </c>
      <c r="B61" s="9">
        <f>H29</f>
        <v>11</v>
      </c>
      <c r="C61" s="9">
        <f>I29</f>
        <v>12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37" sqref="E37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1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41" t="s">
        <v>70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3"/>
      <c r="O1" s="1"/>
      <c r="P1" s="144" t="s">
        <v>74</v>
      </c>
      <c r="Q1" s="145"/>
      <c r="R1" s="145"/>
      <c r="S1" s="145"/>
      <c r="T1" s="145"/>
      <c r="U1" s="146"/>
    </row>
    <row r="2" spans="1:21" ht="15" thickBot="1">
      <c r="A2" s="147" t="s">
        <v>72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9"/>
      <c r="O2" s="1"/>
      <c r="P2" s="150" t="s">
        <v>73</v>
      </c>
      <c r="Q2" s="151"/>
      <c r="R2" s="151"/>
      <c r="S2" s="151"/>
      <c r="T2" s="151"/>
      <c r="U2" s="152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9" t="s">
        <v>47</v>
      </c>
      <c r="T3" s="160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55">
        <v>0</v>
      </c>
      <c r="T4" s="156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37">
        <v>0</v>
      </c>
      <c r="T5" s="138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9">
        <v>0</v>
      </c>
      <c r="T6" s="140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9">
        <v>1</v>
      </c>
      <c r="T7" s="140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37">
        <v>0</v>
      </c>
      <c r="T8" s="138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37">
        <v>0</v>
      </c>
      <c r="T9" s="138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37">
        <v>0</v>
      </c>
      <c r="T10" s="138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37">
        <v>0</v>
      </c>
      <c r="T11" s="138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37">
        <v>0</v>
      </c>
      <c r="T12" s="138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37">
        <v>0</v>
      </c>
      <c r="T13" s="138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37">
        <v>0</v>
      </c>
      <c r="T14" s="138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37">
        <v>0</v>
      </c>
      <c r="T15" s="138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37">
        <v>0</v>
      </c>
      <c r="T16" s="138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37">
        <v>0</v>
      </c>
      <c r="T17" s="138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37">
        <v>0</v>
      </c>
      <c r="T18" s="138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37">
        <v>0</v>
      </c>
      <c r="T19" s="138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37">
        <v>0</v>
      </c>
      <c r="T20" s="138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37">
        <v>0</v>
      </c>
      <c r="T21" s="138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37">
        <v>0</v>
      </c>
      <c r="T22" s="138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7">
        <v>0</v>
      </c>
      <c r="T23" s="158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26">
        <f>SUM(S4:S23)</f>
        <v>1</v>
      </c>
      <c r="T24" s="127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8" t="s">
        <v>33</v>
      </c>
      <c r="Q27" s="128"/>
      <c r="R27" s="128"/>
      <c r="S27" s="128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9" t="s">
        <v>29</v>
      </c>
      <c r="Q28" s="129"/>
      <c r="R28" s="129"/>
      <c r="S28" s="129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30">
        <v>42795</v>
      </c>
      <c r="Q29" s="133">
        <f>'[2]лютий'!$D$94</f>
        <v>7713.34596</v>
      </c>
      <c r="R29" s="133"/>
      <c r="S29" s="133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31"/>
      <c r="Q30" s="133"/>
      <c r="R30" s="133"/>
      <c r="S30" s="133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34" t="s">
        <v>45</v>
      </c>
      <c r="R32" s="135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36" t="s">
        <v>40</v>
      </c>
      <c r="R33" s="136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28" t="s">
        <v>30</v>
      </c>
      <c r="Q37" s="128"/>
      <c r="R37" s="128"/>
      <c r="S37" s="128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25" t="s">
        <v>31</v>
      </c>
      <c r="Q38" s="125"/>
      <c r="R38" s="125"/>
      <c r="S38" s="125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30">
        <v>42795</v>
      </c>
      <c r="Q39" s="132">
        <v>115182.07822999997</v>
      </c>
      <c r="R39" s="132"/>
      <c r="S39" s="132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31"/>
      <c r="Q40" s="132"/>
      <c r="R40" s="132"/>
      <c r="S40" s="132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29:S30"/>
    <mergeCell ref="Q32:R32"/>
    <mergeCell ref="S17:T17"/>
    <mergeCell ref="S18:T18"/>
    <mergeCell ref="S19:T19"/>
    <mergeCell ref="S20:T20"/>
    <mergeCell ref="S22:T22"/>
    <mergeCell ref="S23:T23"/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6" sqref="F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77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78</v>
      </c>
      <c r="S1" s="145"/>
      <c r="T1" s="145"/>
      <c r="U1" s="145"/>
      <c r="V1" s="145"/>
      <c r="W1" s="146"/>
    </row>
    <row r="2" spans="1:23" ht="15" thickBot="1">
      <c r="A2" s="147" t="s">
        <v>83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84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9" t="s">
        <v>47</v>
      </c>
      <c r="V3" s="160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55">
        <v>0</v>
      </c>
      <c r="V4" s="156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9">
        <v>1</v>
      </c>
      <c r="V7" s="140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37">
        <v>0</v>
      </c>
      <c r="V8" s="138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37">
        <v>0</v>
      </c>
      <c r="V9" s="138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37">
        <v>0</v>
      </c>
      <c r="V10" s="138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37">
        <v>0</v>
      </c>
      <c r="V11" s="138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37">
        <v>0</v>
      </c>
      <c r="V12" s="138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37">
        <v>0</v>
      </c>
      <c r="V14" s="138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37">
        <v>0</v>
      </c>
      <c r="V15" s="138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37">
        <v>0</v>
      </c>
      <c r="V17" s="138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37">
        <v>0</v>
      </c>
      <c r="V20" s="138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37">
        <v>0</v>
      </c>
      <c r="V21" s="138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37">
        <v>0</v>
      </c>
      <c r="V22" s="138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37">
        <v>0</v>
      </c>
      <c r="V23" s="138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37">
        <v>0</v>
      </c>
      <c r="V24" s="138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7">
        <v>0</v>
      </c>
      <c r="V25" s="158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26">
        <f>SUM(U4:U25)</f>
        <v>1</v>
      </c>
      <c r="V26" s="127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8" t="s">
        <v>33</v>
      </c>
      <c r="S29" s="128"/>
      <c r="T29" s="128"/>
      <c r="U29" s="12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 t="s">
        <v>29</v>
      </c>
      <c r="S30" s="129"/>
      <c r="T30" s="129"/>
      <c r="U30" s="12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>
        <v>42826</v>
      </c>
      <c r="S31" s="133">
        <f>'[2]березень'!$D$97</f>
        <v>1399.2856000000002</v>
      </c>
      <c r="T31" s="133"/>
      <c r="U31" s="13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1"/>
      <c r="S32" s="133"/>
      <c r="T32" s="133"/>
      <c r="U32" s="13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4" t="s">
        <v>45</v>
      </c>
      <c r="T34" s="13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6" t="s">
        <v>40</v>
      </c>
      <c r="T35" s="13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8" t="s">
        <v>30</v>
      </c>
      <c r="S39" s="128"/>
      <c r="T39" s="128"/>
      <c r="U39" s="128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5" t="s">
        <v>31</v>
      </c>
      <c r="S40" s="125"/>
      <c r="T40" s="125"/>
      <c r="U40" s="125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0">
        <v>42826</v>
      </c>
      <c r="S41" s="132">
        <v>114548.88999999997</v>
      </c>
      <c r="T41" s="132"/>
      <c r="U41" s="13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1"/>
      <c r="S42" s="132"/>
      <c r="T42" s="132"/>
      <c r="U42" s="13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85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87</v>
      </c>
      <c r="S1" s="145"/>
      <c r="T1" s="145"/>
      <c r="U1" s="145"/>
      <c r="V1" s="145"/>
      <c r="W1" s="146"/>
    </row>
    <row r="2" spans="1:23" ht="15" thickBot="1">
      <c r="A2" s="147" t="s">
        <v>88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89</v>
      </c>
      <c r="S2" s="151"/>
      <c r="T2" s="151"/>
      <c r="U2" s="151"/>
      <c r="V2" s="151"/>
      <c r="W2" s="152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55">
        <v>0</v>
      </c>
      <c r="V4" s="156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37">
        <v>1</v>
      </c>
      <c r="V5" s="138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39">
        <v>0</v>
      </c>
      <c r="V6" s="140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39">
        <v>0</v>
      </c>
      <c r="V7" s="140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37">
        <v>0</v>
      </c>
      <c r="V9" s="138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37">
        <v>0</v>
      </c>
      <c r="V10" s="138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37">
        <v>0</v>
      </c>
      <c r="V11" s="138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37">
        <v>0</v>
      </c>
      <c r="V12" s="138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37">
        <v>0</v>
      </c>
      <c r="V14" s="138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37">
        <v>0</v>
      </c>
      <c r="V15" s="138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37">
        <v>0</v>
      </c>
      <c r="V17" s="138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37">
        <v>0</v>
      </c>
      <c r="V20" s="138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37">
        <v>1</v>
      </c>
      <c r="V22" s="138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26">
        <f>SUM(U4:U22)</f>
        <v>2</v>
      </c>
      <c r="V23" s="127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28" t="s">
        <v>33</v>
      </c>
      <c r="S26" s="128"/>
      <c r="T26" s="128"/>
      <c r="U26" s="128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9" t="s">
        <v>29</v>
      </c>
      <c r="S27" s="129"/>
      <c r="T27" s="129"/>
      <c r="U27" s="129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>
        <v>42856</v>
      </c>
      <c r="S28" s="133">
        <f>'[2]квітень'!$D$97</f>
        <v>102.57358</v>
      </c>
      <c r="T28" s="133"/>
      <c r="U28" s="133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/>
      <c r="S29" s="133"/>
      <c r="T29" s="133"/>
      <c r="U29" s="133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34" t="s">
        <v>45</v>
      </c>
      <c r="T31" s="135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6" t="s">
        <v>40</v>
      </c>
      <c r="T32" s="136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28" t="s">
        <v>30</v>
      </c>
      <c r="S36" s="128"/>
      <c r="T36" s="128"/>
      <c r="U36" s="128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5" t="s">
        <v>31</v>
      </c>
      <c r="S37" s="125"/>
      <c r="T37" s="125"/>
      <c r="U37" s="125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0">
        <v>42856</v>
      </c>
      <c r="S38" s="132">
        <v>94413.13370999995</v>
      </c>
      <c r="T38" s="132"/>
      <c r="U38" s="132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/>
      <c r="S39" s="132"/>
      <c r="T39" s="132"/>
      <c r="U39" s="132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F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90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92</v>
      </c>
      <c r="S1" s="145"/>
      <c r="T1" s="145"/>
      <c r="U1" s="145"/>
      <c r="V1" s="145"/>
      <c r="W1" s="146"/>
    </row>
    <row r="2" spans="1:23" ht="15" thickBot="1">
      <c r="A2" s="147" t="s">
        <v>94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95</v>
      </c>
      <c r="S2" s="151"/>
      <c r="T2" s="151"/>
      <c r="U2" s="151"/>
      <c r="V2" s="151"/>
      <c r="W2" s="152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91</v>
      </c>
      <c r="O3" s="66" t="s">
        <v>93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55">
        <v>0</v>
      </c>
      <c r="V4" s="156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39">
        <v>1</v>
      </c>
      <c r="V7" s="140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37">
        <v>0</v>
      </c>
      <c r="V9" s="138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37">
        <v>0</v>
      </c>
      <c r="V10" s="138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37">
        <v>0</v>
      </c>
      <c r="V11" s="138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37">
        <v>0</v>
      </c>
      <c r="V12" s="138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37">
        <v>0</v>
      </c>
      <c r="V14" s="138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37">
        <v>0</v>
      </c>
      <c r="V15" s="138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37">
        <v>0</v>
      </c>
      <c r="V17" s="138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37">
        <v>0</v>
      </c>
      <c r="V20" s="138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37">
        <v>0</v>
      </c>
      <c r="V22" s="138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37">
        <v>0</v>
      </c>
      <c r="V23" s="138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26">
        <f>SUM(U4:U23)</f>
        <v>1</v>
      </c>
      <c r="V24" s="127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8" t="s">
        <v>33</v>
      </c>
      <c r="S27" s="128"/>
      <c r="T27" s="128"/>
      <c r="U27" s="128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9" t="s">
        <v>29</v>
      </c>
      <c r="S28" s="129"/>
      <c r="T28" s="129"/>
      <c r="U28" s="12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>
        <v>42887</v>
      </c>
      <c r="S29" s="133">
        <f>'[2]травень'!$D$97</f>
        <v>1135.71022</v>
      </c>
      <c r="T29" s="133"/>
      <c r="U29" s="13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1"/>
      <c r="S30" s="133"/>
      <c r="T30" s="133"/>
      <c r="U30" s="13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4" t="s">
        <v>45</v>
      </c>
      <c r="T32" s="13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6" t="s">
        <v>40</v>
      </c>
      <c r="T33" s="13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8" t="s">
        <v>30</v>
      </c>
      <c r="S37" s="128"/>
      <c r="T37" s="128"/>
      <c r="U37" s="128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5" t="s">
        <v>31</v>
      </c>
      <c r="S38" s="125"/>
      <c r="T38" s="125"/>
      <c r="U38" s="125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0">
        <v>42887</v>
      </c>
      <c r="S39" s="132">
        <v>59637.061719999954</v>
      </c>
      <c r="T39" s="132"/>
      <c r="U39" s="13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1"/>
      <c r="S40" s="132"/>
      <c r="T40" s="132"/>
      <c r="U40" s="13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  <mergeCell ref="S32:T32"/>
    <mergeCell ref="U17:V17"/>
    <mergeCell ref="U18:V18"/>
    <mergeCell ref="U19:V19"/>
    <mergeCell ref="U20:V20"/>
    <mergeCell ref="U21:V21"/>
    <mergeCell ref="U23:V23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G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96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98</v>
      </c>
      <c r="S1" s="145"/>
      <c r="T1" s="145"/>
      <c r="U1" s="145"/>
      <c r="V1" s="145"/>
      <c r="W1" s="146"/>
    </row>
    <row r="2" spans="1:23" ht="15" thickBot="1">
      <c r="A2" s="147" t="s">
        <v>99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100</v>
      </c>
      <c r="S2" s="151"/>
      <c r="T2" s="151"/>
      <c r="U2" s="151"/>
      <c r="V2" s="151"/>
      <c r="W2" s="152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AVERAGE(N4:N23)</f>
        <v>5554.025000000001</v>
      </c>
      <c r="R4" s="71">
        <v>11.2</v>
      </c>
      <c r="S4" s="72">
        <v>0</v>
      </c>
      <c r="T4" s="73">
        <v>639.54</v>
      </c>
      <c r="U4" s="155">
        <v>0</v>
      </c>
      <c r="V4" s="156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5554</v>
      </c>
      <c r="R5" s="75">
        <v>0</v>
      </c>
      <c r="S5" s="69">
        <v>0</v>
      </c>
      <c r="T5" s="76">
        <v>35.2</v>
      </c>
      <c r="U5" s="137">
        <v>0</v>
      </c>
      <c r="V5" s="138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5554</v>
      </c>
      <c r="R6" s="77">
        <v>0</v>
      </c>
      <c r="S6" s="78">
        <v>0</v>
      </c>
      <c r="T6" s="79">
        <v>0</v>
      </c>
      <c r="U6" s="139">
        <v>1</v>
      </c>
      <c r="V6" s="140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5554</v>
      </c>
      <c r="R7" s="77">
        <v>174.5</v>
      </c>
      <c r="S7" s="78">
        <v>0</v>
      </c>
      <c r="T7" s="79">
        <v>140</v>
      </c>
      <c r="U7" s="139">
        <v>0</v>
      </c>
      <c r="V7" s="140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5554</v>
      </c>
      <c r="R8" s="77">
        <v>0</v>
      </c>
      <c r="S8" s="78">
        <v>0</v>
      </c>
      <c r="T8" s="76">
        <v>120.9</v>
      </c>
      <c r="U8" s="137">
        <v>0</v>
      </c>
      <c r="V8" s="138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5554</v>
      </c>
      <c r="R9" s="77">
        <v>0</v>
      </c>
      <c r="S9" s="78">
        <v>0</v>
      </c>
      <c r="T9" s="76">
        <v>50.6</v>
      </c>
      <c r="U9" s="137">
        <v>0</v>
      </c>
      <c r="V9" s="138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5554</v>
      </c>
      <c r="R10" s="77">
        <v>0</v>
      </c>
      <c r="S10" s="78">
        <v>0</v>
      </c>
      <c r="T10" s="76">
        <v>0</v>
      </c>
      <c r="U10" s="137">
        <v>0</v>
      </c>
      <c r="V10" s="138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5554</v>
      </c>
      <c r="R11" s="75">
        <v>0</v>
      </c>
      <c r="S11" s="69">
        <v>0</v>
      </c>
      <c r="T11" s="76">
        <v>84.2</v>
      </c>
      <c r="U11" s="137">
        <v>0</v>
      </c>
      <c r="V11" s="138"/>
      <c r="W11" s="74">
        <f t="shared" si="3"/>
        <v>84.2</v>
      </c>
    </row>
    <row r="12" spans="1:23" ht="12.75">
      <c r="A12" s="10">
        <v>42900</v>
      </c>
      <c r="B12" s="84">
        <v>3575.69</v>
      </c>
      <c r="C12" s="80">
        <v>168.87</v>
      </c>
      <c r="D12" s="113">
        <v>17.85</v>
      </c>
      <c r="E12" s="113">
        <f t="shared" si="0"/>
        <v>151.02</v>
      </c>
      <c r="F12" s="85">
        <v>0</v>
      </c>
      <c r="G12" s="85">
        <v>281.3</v>
      </c>
      <c r="H12" s="69">
        <v>448.76</v>
      </c>
      <c r="I12" s="85">
        <v>89.93</v>
      </c>
      <c r="J12" s="85">
        <v>19.63</v>
      </c>
      <c r="K12" s="85">
        <v>0</v>
      </c>
      <c r="L12" s="85">
        <v>0</v>
      </c>
      <c r="M12" s="69">
        <f>N12-B12-C12-F12-G12-H12-I12-J12-K12-L12</f>
        <v>12.319999999999876</v>
      </c>
      <c r="N12" s="69">
        <v>4596.5</v>
      </c>
      <c r="O12" s="69">
        <v>7800</v>
      </c>
      <c r="P12" s="3">
        <f t="shared" si="2"/>
        <v>0.5892948717948718</v>
      </c>
      <c r="Q12" s="2">
        <v>5554</v>
      </c>
      <c r="R12" s="75">
        <v>0</v>
      </c>
      <c r="S12" s="69">
        <v>3.5</v>
      </c>
      <c r="T12" s="76">
        <v>4.9</v>
      </c>
      <c r="U12" s="137">
        <v>0</v>
      </c>
      <c r="V12" s="138"/>
      <c r="W12" s="74">
        <f t="shared" si="3"/>
        <v>8.4</v>
      </c>
    </row>
    <row r="13" spans="1:23" ht="12.75">
      <c r="A13" s="10">
        <v>42901</v>
      </c>
      <c r="B13" s="69">
        <v>8512.5</v>
      </c>
      <c r="C13" s="80">
        <v>145.3</v>
      </c>
      <c r="D13" s="113">
        <v>39.4</v>
      </c>
      <c r="E13" s="113">
        <f t="shared" si="0"/>
        <v>105.9</v>
      </c>
      <c r="F13" s="85">
        <v>19.7</v>
      </c>
      <c r="G13" s="85">
        <v>345.4</v>
      </c>
      <c r="H13" s="69">
        <v>567.9</v>
      </c>
      <c r="I13" s="85">
        <v>97.2</v>
      </c>
      <c r="J13" s="85">
        <v>31.4</v>
      </c>
      <c r="K13" s="85">
        <v>0</v>
      </c>
      <c r="L13" s="85">
        <v>0</v>
      </c>
      <c r="M13" s="69">
        <f>N13-B13-C13-F13-G13-H13-I13-J13-K13-L13</f>
        <v>9.300000000000772</v>
      </c>
      <c r="N13" s="69">
        <v>9728.7</v>
      </c>
      <c r="O13" s="69">
        <v>8200</v>
      </c>
      <c r="P13" s="3">
        <f t="shared" si="2"/>
        <v>1.1864268292682927</v>
      </c>
      <c r="Q13" s="2">
        <v>5554</v>
      </c>
      <c r="R13" s="75">
        <v>0</v>
      </c>
      <c r="S13" s="69">
        <v>0</v>
      </c>
      <c r="T13" s="76">
        <v>105.65</v>
      </c>
      <c r="U13" s="137">
        <v>0</v>
      </c>
      <c r="V13" s="138"/>
      <c r="W13" s="74">
        <f t="shared" si="3"/>
        <v>105.65</v>
      </c>
    </row>
    <row r="14" spans="1:23" ht="12.75">
      <c r="A14" s="10">
        <v>42902</v>
      </c>
      <c r="B14" s="69">
        <v>2505.1</v>
      </c>
      <c r="C14" s="80">
        <v>249.6</v>
      </c>
      <c r="D14" s="113">
        <v>109.9</v>
      </c>
      <c r="E14" s="113">
        <f t="shared" si="0"/>
        <v>139.7</v>
      </c>
      <c r="F14" s="85">
        <v>13.1</v>
      </c>
      <c r="G14" s="85">
        <v>402.8</v>
      </c>
      <c r="H14" s="69">
        <v>693.5</v>
      </c>
      <c r="I14" s="85">
        <v>98.3</v>
      </c>
      <c r="J14" s="85">
        <v>8.3</v>
      </c>
      <c r="K14" s="85">
        <v>0</v>
      </c>
      <c r="L14" s="85">
        <v>0</v>
      </c>
      <c r="M14" s="69">
        <f t="shared" si="1"/>
        <v>27.20000000000041</v>
      </c>
      <c r="N14" s="69">
        <v>3997.9</v>
      </c>
      <c r="O14" s="69">
        <v>4400</v>
      </c>
      <c r="P14" s="3">
        <f t="shared" si="2"/>
        <v>0.9086136363636363</v>
      </c>
      <c r="Q14" s="2">
        <v>5554</v>
      </c>
      <c r="R14" s="75">
        <v>0</v>
      </c>
      <c r="S14" s="69">
        <v>0</v>
      </c>
      <c r="T14" s="80">
        <v>0.4</v>
      </c>
      <c r="U14" s="137">
        <v>0</v>
      </c>
      <c r="V14" s="138"/>
      <c r="W14" s="74">
        <f t="shared" si="3"/>
        <v>0.4</v>
      </c>
    </row>
    <row r="15" spans="1:23" ht="12.75">
      <c r="A15" s="10">
        <v>42905</v>
      </c>
      <c r="B15" s="69">
        <v>2017.8</v>
      </c>
      <c r="C15" s="69">
        <v>376.4</v>
      </c>
      <c r="D15" s="113">
        <v>271.4</v>
      </c>
      <c r="E15" s="113">
        <f t="shared" si="0"/>
        <v>105</v>
      </c>
      <c r="F15" s="88">
        <v>4.95</v>
      </c>
      <c r="G15" s="88">
        <v>393.1</v>
      </c>
      <c r="H15" s="89">
        <v>1008.3</v>
      </c>
      <c r="I15" s="88">
        <v>148.8</v>
      </c>
      <c r="J15" s="88">
        <v>13.5</v>
      </c>
      <c r="K15" s="88">
        <v>0</v>
      </c>
      <c r="L15" s="88">
        <v>0</v>
      </c>
      <c r="M15" s="69">
        <f t="shared" si="1"/>
        <v>89.84999999999985</v>
      </c>
      <c r="N15" s="69">
        <v>4052.7</v>
      </c>
      <c r="O15" s="78">
        <v>4800</v>
      </c>
      <c r="P15" s="3">
        <f>N15/O15</f>
        <v>0.8443124999999999</v>
      </c>
      <c r="Q15" s="2">
        <v>5554</v>
      </c>
      <c r="R15" s="75">
        <v>0</v>
      </c>
      <c r="S15" s="69">
        <v>0</v>
      </c>
      <c r="T15" s="80">
        <v>34</v>
      </c>
      <c r="U15" s="137">
        <v>0</v>
      </c>
      <c r="V15" s="138"/>
      <c r="W15" s="74">
        <f t="shared" si="3"/>
        <v>34</v>
      </c>
    </row>
    <row r="16" spans="1:23" ht="12.75">
      <c r="A16" s="10">
        <v>42906</v>
      </c>
      <c r="B16" s="69">
        <v>2832.9</v>
      </c>
      <c r="C16" s="80">
        <v>444.2</v>
      </c>
      <c r="D16" s="113">
        <v>153.1</v>
      </c>
      <c r="E16" s="113">
        <f t="shared" si="0"/>
        <v>291.1</v>
      </c>
      <c r="F16" s="85">
        <v>18.1</v>
      </c>
      <c r="G16" s="85">
        <v>531.3</v>
      </c>
      <c r="H16" s="69">
        <v>395.1</v>
      </c>
      <c r="I16" s="85">
        <v>147.3</v>
      </c>
      <c r="J16" s="85">
        <v>151.7</v>
      </c>
      <c r="K16" s="85">
        <v>0</v>
      </c>
      <c r="L16" s="85">
        <v>0</v>
      </c>
      <c r="M16" s="69">
        <f t="shared" si="1"/>
        <v>19.299999999999613</v>
      </c>
      <c r="N16" s="69">
        <v>4539.9</v>
      </c>
      <c r="O16" s="78">
        <v>4500</v>
      </c>
      <c r="P16" s="3">
        <f t="shared" si="2"/>
        <v>1.0088666666666666</v>
      </c>
      <c r="Q16" s="2">
        <v>5554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42907</v>
      </c>
      <c r="B17" s="69">
        <v>3485.6</v>
      </c>
      <c r="C17" s="80">
        <v>230.7</v>
      </c>
      <c r="D17" s="113">
        <v>54.7</v>
      </c>
      <c r="E17" s="113">
        <f t="shared" si="0"/>
        <v>176</v>
      </c>
      <c r="F17" s="85">
        <v>36.2</v>
      </c>
      <c r="G17" s="85">
        <v>442.6</v>
      </c>
      <c r="H17" s="69">
        <v>300.2</v>
      </c>
      <c r="I17" s="85">
        <v>80.4</v>
      </c>
      <c r="J17" s="85">
        <v>4.1</v>
      </c>
      <c r="K17" s="85">
        <v>0</v>
      </c>
      <c r="L17" s="85">
        <v>0</v>
      </c>
      <c r="M17" s="69">
        <f t="shared" si="1"/>
        <v>23.19999999999998</v>
      </c>
      <c r="N17" s="69">
        <v>4603</v>
      </c>
      <c r="O17" s="69">
        <v>4400</v>
      </c>
      <c r="P17" s="3">
        <f t="shared" si="2"/>
        <v>1.0461363636363636</v>
      </c>
      <c r="Q17" s="2">
        <v>5554</v>
      </c>
      <c r="R17" s="75">
        <v>1112.6</v>
      </c>
      <c r="S17" s="69">
        <v>0</v>
      </c>
      <c r="T17" s="80">
        <v>555.33</v>
      </c>
      <c r="U17" s="137">
        <v>0</v>
      </c>
      <c r="V17" s="138"/>
      <c r="W17" s="74">
        <f t="shared" si="3"/>
        <v>1667.9299999999998</v>
      </c>
    </row>
    <row r="18" spans="1:23" ht="12.75">
      <c r="A18" s="10">
        <v>42908</v>
      </c>
      <c r="B18" s="69">
        <v>3167.3</v>
      </c>
      <c r="C18" s="80">
        <v>463.6</v>
      </c>
      <c r="D18" s="113">
        <v>40.5</v>
      </c>
      <c r="E18" s="113">
        <f t="shared" si="0"/>
        <v>423.1</v>
      </c>
      <c r="F18" s="85">
        <v>262.7</v>
      </c>
      <c r="G18" s="85">
        <v>1319.5</v>
      </c>
      <c r="H18" s="69">
        <v>228.5</v>
      </c>
      <c r="I18" s="85">
        <v>122.6</v>
      </c>
      <c r="J18" s="85">
        <v>1</v>
      </c>
      <c r="K18" s="85">
        <v>0</v>
      </c>
      <c r="L18" s="85">
        <v>0</v>
      </c>
      <c r="M18" s="69">
        <f t="shared" si="1"/>
        <v>18.29999999999987</v>
      </c>
      <c r="N18" s="69">
        <v>5583.5</v>
      </c>
      <c r="O18" s="69">
        <v>4500</v>
      </c>
      <c r="P18" s="3">
        <f>N18/O18</f>
        <v>1.2407777777777778</v>
      </c>
      <c r="Q18" s="2">
        <v>5554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42909</v>
      </c>
      <c r="B19" s="69">
        <v>2591.3</v>
      </c>
      <c r="C19" s="80">
        <v>184.9</v>
      </c>
      <c r="D19" s="113">
        <v>64.3</v>
      </c>
      <c r="E19" s="113">
        <f t="shared" si="0"/>
        <v>120.60000000000001</v>
      </c>
      <c r="F19" s="85">
        <v>2.1</v>
      </c>
      <c r="G19" s="85">
        <v>712.8</v>
      </c>
      <c r="H19" s="69">
        <v>163.1</v>
      </c>
      <c r="I19" s="85">
        <v>100.8</v>
      </c>
      <c r="J19" s="85">
        <v>142.7</v>
      </c>
      <c r="K19" s="85">
        <v>0</v>
      </c>
      <c r="L19" s="85">
        <v>0</v>
      </c>
      <c r="M19" s="69">
        <f>N19-B19-C19-F19-G19-H19-I19-J19-K19-L19</f>
        <v>13.29999999999984</v>
      </c>
      <c r="N19" s="69">
        <v>3911</v>
      </c>
      <c r="O19" s="69">
        <v>3600</v>
      </c>
      <c r="P19" s="3">
        <f>N19/O19</f>
        <v>1.0863888888888888</v>
      </c>
      <c r="Q19" s="2">
        <v>5554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42912</v>
      </c>
      <c r="B20" s="69">
        <v>886.7</v>
      </c>
      <c r="C20" s="80">
        <v>481.1</v>
      </c>
      <c r="D20" s="113">
        <v>321.2</v>
      </c>
      <c r="E20" s="113">
        <f t="shared" si="0"/>
        <v>159.90000000000003</v>
      </c>
      <c r="F20" s="85">
        <v>64.6</v>
      </c>
      <c r="G20" s="69">
        <v>1700.9</v>
      </c>
      <c r="H20" s="69">
        <v>215.7</v>
      </c>
      <c r="I20" s="85">
        <v>104.8</v>
      </c>
      <c r="J20" s="85">
        <v>51.3</v>
      </c>
      <c r="K20" s="85">
        <v>0</v>
      </c>
      <c r="L20" s="85">
        <v>0</v>
      </c>
      <c r="M20" s="69">
        <f>N20-B20-C20-F20-G20-H20-I20-J20-K20-L20</f>
        <v>20.100000000000108</v>
      </c>
      <c r="N20" s="69">
        <v>3525.2</v>
      </c>
      <c r="O20" s="69">
        <v>4800</v>
      </c>
      <c r="P20" s="3">
        <f>N20/O20</f>
        <v>0.7344166666666666</v>
      </c>
      <c r="Q20" s="2">
        <v>5554</v>
      </c>
      <c r="R20" s="75">
        <v>2.8</v>
      </c>
      <c r="S20" s="69">
        <v>0</v>
      </c>
      <c r="T20" s="76">
        <v>0</v>
      </c>
      <c r="U20" s="137">
        <v>0</v>
      </c>
      <c r="V20" s="138"/>
      <c r="W20" s="74">
        <f t="shared" si="3"/>
        <v>2.8</v>
      </c>
    </row>
    <row r="21" spans="1:23" ht="12.75">
      <c r="A21" s="10">
        <v>42913</v>
      </c>
      <c r="B21" s="69">
        <v>1467.1</v>
      </c>
      <c r="C21" s="80">
        <v>1488.9</v>
      </c>
      <c r="D21" s="113">
        <v>1143.73</v>
      </c>
      <c r="E21" s="113">
        <f t="shared" si="0"/>
        <v>345.1700000000001</v>
      </c>
      <c r="F21" s="85">
        <v>310</v>
      </c>
      <c r="G21" s="69">
        <v>1509</v>
      </c>
      <c r="H21" s="69">
        <v>-3.5</v>
      </c>
      <c r="I21" s="85">
        <v>116.8</v>
      </c>
      <c r="J21" s="85">
        <v>1.8</v>
      </c>
      <c r="K21" s="85">
        <v>0</v>
      </c>
      <c r="L21" s="85">
        <v>0</v>
      </c>
      <c r="M21" s="69">
        <f t="shared" si="1"/>
        <v>-13.999999999999634</v>
      </c>
      <c r="N21" s="69">
        <v>4876.1</v>
      </c>
      <c r="O21" s="69">
        <v>4800</v>
      </c>
      <c r="P21" s="3">
        <f t="shared" si="2"/>
        <v>1.0158541666666667</v>
      </c>
      <c r="Q21" s="2">
        <v>5554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2.75">
      <c r="A22" s="10">
        <v>42915</v>
      </c>
      <c r="B22" s="69">
        <v>5578.6</v>
      </c>
      <c r="C22" s="80">
        <v>1959.4</v>
      </c>
      <c r="D22" s="113">
        <v>1838.04</v>
      </c>
      <c r="E22" s="113">
        <f t="shared" si="0"/>
        <v>121.36000000000013</v>
      </c>
      <c r="F22" s="85">
        <v>53.6</v>
      </c>
      <c r="G22" s="69">
        <f>2025.5-0.5</f>
        <v>2025</v>
      </c>
      <c r="H22" s="69">
        <v>139</v>
      </c>
      <c r="I22" s="85">
        <v>7.2</v>
      </c>
      <c r="J22" s="85">
        <v>94</v>
      </c>
      <c r="K22" s="85">
        <v>0</v>
      </c>
      <c r="L22" s="85">
        <v>0</v>
      </c>
      <c r="M22" s="69">
        <f t="shared" si="1"/>
        <v>16.049999999999997</v>
      </c>
      <c r="N22" s="69">
        <v>9872.85</v>
      </c>
      <c r="O22" s="69">
        <v>12000</v>
      </c>
      <c r="P22" s="3">
        <f>N22/O22</f>
        <v>0.8227375</v>
      </c>
      <c r="Q22" s="2">
        <v>5554</v>
      </c>
      <c r="R22" s="81">
        <v>0</v>
      </c>
      <c r="S22" s="80">
        <v>0.02</v>
      </c>
      <c r="T22" s="76">
        <v>0</v>
      </c>
      <c r="U22" s="137">
        <v>0</v>
      </c>
      <c r="V22" s="138"/>
      <c r="W22" s="74">
        <f t="shared" si="3"/>
        <v>0.02</v>
      </c>
    </row>
    <row r="23" spans="1:23" ht="13.5" thickBot="1">
      <c r="A23" s="10">
        <v>42916</v>
      </c>
      <c r="B23" s="69">
        <v>9601.8</v>
      </c>
      <c r="C23" s="80">
        <v>1102.9</v>
      </c>
      <c r="D23" s="113">
        <v>741.94</v>
      </c>
      <c r="E23" s="113">
        <f t="shared" si="0"/>
        <v>360.96000000000004</v>
      </c>
      <c r="F23" s="85">
        <v>54.3</v>
      </c>
      <c r="G23" s="69">
        <v>3686.2</v>
      </c>
      <c r="H23" s="69">
        <v>328.7</v>
      </c>
      <c r="I23" s="85">
        <v>189.5</v>
      </c>
      <c r="J23" s="85">
        <v>12.5</v>
      </c>
      <c r="K23" s="85">
        <v>0</v>
      </c>
      <c r="L23" s="85">
        <v>0</v>
      </c>
      <c r="M23" s="69">
        <f t="shared" si="1"/>
        <v>12.450000000001467</v>
      </c>
      <c r="N23" s="69">
        <v>14988.35</v>
      </c>
      <c r="O23" s="69">
        <v>10100</v>
      </c>
      <c r="P23" s="3">
        <f t="shared" si="2"/>
        <v>1.4839950495049505</v>
      </c>
      <c r="Q23" s="2">
        <v>5554</v>
      </c>
      <c r="R23" s="81">
        <v>11.2</v>
      </c>
      <c r="S23" s="80">
        <v>0.04</v>
      </c>
      <c r="T23" s="76">
        <v>212.05</v>
      </c>
      <c r="U23" s="137">
        <v>0</v>
      </c>
      <c r="V23" s="138"/>
      <c r="W23" s="74">
        <f t="shared" si="3"/>
        <v>223.29000000000002</v>
      </c>
    </row>
    <row r="24" spans="1:23" ht="13.5" thickBot="1">
      <c r="A24" s="90" t="s">
        <v>28</v>
      </c>
      <c r="B24" s="92">
        <f aca="true" t="shared" si="4" ref="B24:O24">SUM(B4:B23)</f>
        <v>69910.79</v>
      </c>
      <c r="C24" s="92">
        <f t="shared" si="4"/>
        <v>8964.97</v>
      </c>
      <c r="D24" s="115">
        <f t="shared" si="4"/>
        <v>5106.76</v>
      </c>
      <c r="E24" s="115">
        <f t="shared" si="4"/>
        <v>3858.21</v>
      </c>
      <c r="F24" s="92">
        <f t="shared" si="4"/>
        <v>949.4499999999999</v>
      </c>
      <c r="G24" s="92">
        <f t="shared" si="4"/>
        <v>16755.800000000003</v>
      </c>
      <c r="H24" s="92">
        <f t="shared" si="4"/>
        <v>7837.26</v>
      </c>
      <c r="I24" s="92">
        <f t="shared" si="4"/>
        <v>2114.0299999999997</v>
      </c>
      <c r="J24" s="92">
        <f t="shared" si="4"/>
        <v>797.6299999999999</v>
      </c>
      <c r="K24" s="92">
        <f t="shared" si="4"/>
        <v>546</v>
      </c>
      <c r="L24" s="92">
        <f t="shared" si="4"/>
        <v>2874.5</v>
      </c>
      <c r="M24" s="91">
        <f t="shared" si="4"/>
        <v>330.0700000000012</v>
      </c>
      <c r="N24" s="91">
        <f t="shared" si="4"/>
        <v>111080.50000000001</v>
      </c>
      <c r="O24" s="91">
        <f t="shared" si="4"/>
        <v>109200</v>
      </c>
      <c r="P24" s="93">
        <f>N24/O24</f>
        <v>1.0172206959706962</v>
      </c>
      <c r="Q24" s="2"/>
      <c r="R24" s="82">
        <f>SUM(R4:R23)</f>
        <v>1312.3</v>
      </c>
      <c r="S24" s="82">
        <f>SUM(S4:S23)</f>
        <v>3.56</v>
      </c>
      <c r="T24" s="82">
        <f>SUM(T4:T23)</f>
        <v>1982.7700000000002</v>
      </c>
      <c r="U24" s="126">
        <f>SUM(U4:U23)</f>
        <v>1</v>
      </c>
      <c r="V24" s="127"/>
      <c r="W24" s="82">
        <f>R24+S24+U24+T24+V24</f>
        <v>3299.63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8" t="s">
        <v>33</v>
      </c>
      <c r="S27" s="128"/>
      <c r="T27" s="128"/>
      <c r="U27" s="128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9" t="s">
        <v>29</v>
      </c>
      <c r="S28" s="129"/>
      <c r="T28" s="129"/>
      <c r="U28" s="12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>
        <v>42917</v>
      </c>
      <c r="S29" s="133">
        <f>'[2]червень'!$D$97</f>
        <v>225.52589</v>
      </c>
      <c r="T29" s="133"/>
      <c r="U29" s="13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1"/>
      <c r="S30" s="133"/>
      <c r="T30" s="133"/>
      <c r="U30" s="13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4" t="s">
        <v>45</v>
      </c>
      <c r="T32" s="13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6" t="s">
        <v>40</v>
      </c>
      <c r="T33" s="13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8" t="s">
        <v>30</v>
      </c>
      <c r="S37" s="128"/>
      <c r="T37" s="128"/>
      <c r="U37" s="128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5" t="s">
        <v>31</v>
      </c>
      <c r="S38" s="125"/>
      <c r="T38" s="125"/>
      <c r="U38" s="125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0">
        <v>42917</v>
      </c>
      <c r="S39" s="132">
        <v>31922.249009999945</v>
      </c>
      <c r="T39" s="132"/>
      <c r="U39" s="13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1"/>
      <c r="S40" s="132"/>
      <c r="T40" s="132"/>
      <c r="U40" s="13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W47"/>
  <sheetViews>
    <sheetView zoomScalePageLayoutView="0" workbookViewId="0" topLeftCell="A1">
      <pane xSplit="1" ySplit="3" topLeftCell="G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T43" sqref="T4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101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103</v>
      </c>
      <c r="S1" s="145"/>
      <c r="T1" s="145"/>
      <c r="U1" s="145"/>
      <c r="V1" s="145"/>
      <c r="W1" s="146"/>
    </row>
    <row r="2" spans="1:23" ht="15" thickBot="1">
      <c r="A2" s="147" t="s">
        <v>104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105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42919</v>
      </c>
      <c r="B4" s="69">
        <v>1562.9</v>
      </c>
      <c r="C4" s="69">
        <v>333.1</v>
      </c>
      <c r="D4" s="113">
        <v>5.6</v>
      </c>
      <c r="E4" s="113">
        <f aca="true" t="shared" si="0" ref="E4:E24">C4-D4</f>
        <v>327.5</v>
      </c>
      <c r="F4" s="69">
        <v>67.6</v>
      </c>
      <c r="G4" s="69">
        <v>507.7</v>
      </c>
      <c r="H4" s="73">
        <v>614.2</v>
      </c>
      <c r="I4" s="85">
        <v>91.1</v>
      </c>
      <c r="J4" s="85">
        <v>25.8</v>
      </c>
      <c r="K4" s="85">
        <v>0</v>
      </c>
      <c r="L4" s="69">
        <v>2539</v>
      </c>
      <c r="M4" s="69">
        <f aca="true" t="shared" si="1" ref="M4:M24">N4-B4-C4-F4-G4-H4-I4-J4-K4-L4</f>
        <v>24.299999999999727</v>
      </c>
      <c r="N4" s="69">
        <v>5765.7</v>
      </c>
      <c r="O4" s="69">
        <v>5750</v>
      </c>
      <c r="P4" s="3">
        <f aca="true" t="shared" si="2" ref="P4:P24">N4/O4</f>
        <v>1.0027304347826087</v>
      </c>
      <c r="Q4" s="2">
        <f>AVERAGE(N4:N24)</f>
        <v>5833.852857142858</v>
      </c>
      <c r="R4" s="71">
        <v>0</v>
      </c>
      <c r="S4" s="72">
        <v>0</v>
      </c>
      <c r="T4" s="73">
        <v>0</v>
      </c>
      <c r="U4" s="155">
        <v>0</v>
      </c>
      <c r="V4" s="156"/>
      <c r="W4" s="74">
        <f>R4+S4+U4+T4+V4</f>
        <v>0</v>
      </c>
    </row>
    <row r="5" spans="1:23" ht="12.75">
      <c r="A5" s="10">
        <v>42920</v>
      </c>
      <c r="B5" s="69">
        <v>1344.1</v>
      </c>
      <c r="C5" s="69">
        <v>8.7</v>
      </c>
      <c r="D5" s="113">
        <v>8.7</v>
      </c>
      <c r="E5" s="113">
        <f t="shared" si="0"/>
        <v>0</v>
      </c>
      <c r="F5" s="69">
        <v>109.6</v>
      </c>
      <c r="G5" s="69">
        <v>363.1</v>
      </c>
      <c r="H5" s="86">
        <v>901.1</v>
      </c>
      <c r="I5" s="85">
        <v>169.45</v>
      </c>
      <c r="J5" s="85">
        <v>39.25</v>
      </c>
      <c r="K5" s="85">
        <v>0</v>
      </c>
      <c r="L5" s="69">
        <v>0</v>
      </c>
      <c r="M5" s="69">
        <f t="shared" si="1"/>
        <v>24.799999999999898</v>
      </c>
      <c r="N5" s="69">
        <v>2960.1</v>
      </c>
      <c r="O5" s="69">
        <v>2800</v>
      </c>
      <c r="P5" s="3">
        <f t="shared" si="2"/>
        <v>1.0571785714285713</v>
      </c>
      <c r="Q5" s="2">
        <v>5802.6</v>
      </c>
      <c r="R5" s="75">
        <v>0</v>
      </c>
      <c r="S5" s="69">
        <v>0</v>
      </c>
      <c r="T5" s="76">
        <v>104.84</v>
      </c>
      <c r="U5" s="137">
        <v>0</v>
      </c>
      <c r="V5" s="138"/>
      <c r="W5" s="74">
        <f aca="true" t="shared" si="3" ref="W5:W24">R5+S5+U5+T5+V5</f>
        <v>104.84</v>
      </c>
    </row>
    <row r="6" spans="1:23" ht="12.75">
      <c r="A6" s="10">
        <v>42921</v>
      </c>
      <c r="B6" s="69">
        <v>3621.6</v>
      </c>
      <c r="C6" s="69">
        <v>1.3</v>
      </c>
      <c r="D6" s="113">
        <v>1.3</v>
      </c>
      <c r="E6" s="113">
        <f t="shared" si="0"/>
        <v>0</v>
      </c>
      <c r="F6" s="78">
        <v>126.1</v>
      </c>
      <c r="G6" s="69">
        <v>255.4</v>
      </c>
      <c r="H6" s="87">
        <v>633.5</v>
      </c>
      <c r="I6" s="85">
        <v>89</v>
      </c>
      <c r="J6" s="85">
        <v>27.2</v>
      </c>
      <c r="K6" s="85">
        <v>511.6</v>
      </c>
      <c r="L6" s="85">
        <v>0</v>
      </c>
      <c r="M6" s="69">
        <f t="shared" si="1"/>
        <v>11.199999999999704</v>
      </c>
      <c r="N6" s="69">
        <v>5276.9</v>
      </c>
      <c r="O6" s="69">
        <v>4000</v>
      </c>
      <c r="P6" s="3">
        <f t="shared" si="2"/>
        <v>1.3192249999999999</v>
      </c>
      <c r="Q6" s="2">
        <v>5802.6</v>
      </c>
      <c r="R6" s="77">
        <v>0</v>
      </c>
      <c r="S6" s="78">
        <v>0</v>
      </c>
      <c r="T6" s="79">
        <v>3.9</v>
      </c>
      <c r="U6" s="139">
        <v>0</v>
      </c>
      <c r="V6" s="140"/>
      <c r="W6" s="74">
        <f t="shared" si="3"/>
        <v>3.9</v>
      </c>
    </row>
    <row r="7" spans="1:23" ht="12.75">
      <c r="A7" s="10">
        <v>42922</v>
      </c>
      <c r="B7" s="84">
        <v>4354.45</v>
      </c>
      <c r="C7" s="69">
        <v>10.25</v>
      </c>
      <c r="D7" s="113">
        <v>10.25</v>
      </c>
      <c r="E7" s="113">
        <f t="shared" si="0"/>
        <v>0</v>
      </c>
      <c r="F7" s="69">
        <v>20.3</v>
      </c>
      <c r="G7" s="69">
        <v>168.7</v>
      </c>
      <c r="H7" s="86">
        <v>789.7</v>
      </c>
      <c r="I7" s="85">
        <v>115</v>
      </c>
      <c r="J7" s="85">
        <v>17.9</v>
      </c>
      <c r="K7" s="85">
        <v>0</v>
      </c>
      <c r="L7" s="85">
        <v>0</v>
      </c>
      <c r="M7" s="69">
        <f t="shared" si="1"/>
        <v>41.8000000000005</v>
      </c>
      <c r="N7" s="69">
        <v>5518.1</v>
      </c>
      <c r="O7" s="69">
        <v>6000</v>
      </c>
      <c r="P7" s="3">
        <f t="shared" si="2"/>
        <v>0.9196833333333334</v>
      </c>
      <c r="Q7" s="2">
        <v>5802.6</v>
      </c>
      <c r="R7" s="77">
        <v>0</v>
      </c>
      <c r="S7" s="78">
        <v>0</v>
      </c>
      <c r="T7" s="79">
        <v>0</v>
      </c>
      <c r="U7" s="139">
        <v>1</v>
      </c>
      <c r="V7" s="140"/>
      <c r="W7" s="74">
        <f t="shared" si="3"/>
        <v>1</v>
      </c>
    </row>
    <row r="8" spans="1:23" ht="12.75">
      <c r="A8" s="10">
        <v>42923</v>
      </c>
      <c r="B8" s="69">
        <v>8663.2</v>
      </c>
      <c r="C8" s="80">
        <v>94</v>
      </c>
      <c r="D8" s="113">
        <v>94</v>
      </c>
      <c r="E8" s="113">
        <f t="shared" si="0"/>
        <v>0</v>
      </c>
      <c r="F8" s="85">
        <v>83.7</v>
      </c>
      <c r="G8" s="85">
        <v>196.7</v>
      </c>
      <c r="H8" s="69">
        <v>963.1</v>
      </c>
      <c r="I8" s="85">
        <v>95.5</v>
      </c>
      <c r="J8" s="85">
        <v>92.4</v>
      </c>
      <c r="K8" s="85">
        <v>0</v>
      </c>
      <c r="L8" s="85">
        <v>0</v>
      </c>
      <c r="M8" s="69">
        <f t="shared" si="1"/>
        <v>13.749999999999517</v>
      </c>
      <c r="N8" s="69">
        <v>10202.35</v>
      </c>
      <c r="O8" s="69">
        <v>9900</v>
      </c>
      <c r="P8" s="3">
        <f t="shared" si="2"/>
        <v>1.030540404040404</v>
      </c>
      <c r="Q8" s="2">
        <v>5802.6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42926</v>
      </c>
      <c r="B9" s="69">
        <v>1510.7</v>
      </c>
      <c r="C9" s="80">
        <v>9.24</v>
      </c>
      <c r="D9" s="113">
        <v>9.24</v>
      </c>
      <c r="E9" s="113">
        <f>C9-D9</f>
        <v>0</v>
      </c>
      <c r="F9" s="85">
        <v>84</v>
      </c>
      <c r="G9" s="89">
        <v>307.9</v>
      </c>
      <c r="H9" s="69">
        <v>1162.9</v>
      </c>
      <c r="I9" s="85">
        <v>84.7</v>
      </c>
      <c r="J9" s="85">
        <v>53.1</v>
      </c>
      <c r="K9" s="85">
        <v>0</v>
      </c>
      <c r="L9" s="85">
        <v>0</v>
      </c>
      <c r="M9" s="69">
        <f>N9-B9-C9-F9-G9-H9-I9-J9-K9-L9</f>
        <v>16.159999999999577</v>
      </c>
      <c r="N9" s="69">
        <v>3228.7</v>
      </c>
      <c r="O9" s="69">
        <v>3500</v>
      </c>
      <c r="P9" s="3">
        <f t="shared" si="2"/>
        <v>0.9224857142857142</v>
      </c>
      <c r="Q9" s="2">
        <v>5802.6</v>
      </c>
      <c r="R9" s="77">
        <v>106.04</v>
      </c>
      <c r="S9" s="78">
        <v>0</v>
      </c>
      <c r="T9" s="76">
        <v>0</v>
      </c>
      <c r="U9" s="137">
        <v>0</v>
      </c>
      <c r="V9" s="138"/>
      <c r="W9" s="74">
        <f t="shared" si="3"/>
        <v>106.04</v>
      </c>
    </row>
    <row r="10" spans="1:23" ht="12.75">
      <c r="A10" s="10">
        <v>42927</v>
      </c>
      <c r="B10" s="69">
        <v>1207.9</v>
      </c>
      <c r="C10" s="80">
        <v>43.2</v>
      </c>
      <c r="D10" s="113">
        <v>43.23</v>
      </c>
      <c r="E10" s="113">
        <f>C10-D10</f>
        <v>-0.02999999999999403</v>
      </c>
      <c r="F10" s="85">
        <v>48.85</v>
      </c>
      <c r="G10" s="85">
        <v>181.2</v>
      </c>
      <c r="H10" s="69">
        <v>1010.03</v>
      </c>
      <c r="I10" s="85">
        <v>120</v>
      </c>
      <c r="J10" s="85">
        <v>47.4</v>
      </c>
      <c r="K10" s="85">
        <v>0</v>
      </c>
      <c r="L10" s="85">
        <v>0</v>
      </c>
      <c r="M10" s="69">
        <f t="shared" si="1"/>
        <v>22.919999999999938</v>
      </c>
      <c r="N10" s="69">
        <v>2681.5</v>
      </c>
      <c r="O10" s="78">
        <v>3400</v>
      </c>
      <c r="P10" s="3">
        <f t="shared" si="2"/>
        <v>0.7886764705882353</v>
      </c>
      <c r="Q10" s="2">
        <v>5802.6</v>
      </c>
      <c r="R10" s="77">
        <v>0</v>
      </c>
      <c r="S10" s="78">
        <v>0</v>
      </c>
      <c r="T10" s="76">
        <v>1.1</v>
      </c>
      <c r="U10" s="137">
        <v>0</v>
      </c>
      <c r="V10" s="138"/>
      <c r="W10" s="74">
        <f>R10+S10+U10+T10+V10</f>
        <v>1.1</v>
      </c>
    </row>
    <row r="11" spans="1:23" ht="12.75">
      <c r="A11" s="10">
        <v>42928</v>
      </c>
      <c r="B11" s="69">
        <v>881.3</v>
      </c>
      <c r="C11" s="80">
        <v>40.64</v>
      </c>
      <c r="D11" s="113">
        <v>40.64</v>
      </c>
      <c r="E11" s="113">
        <f t="shared" si="0"/>
        <v>0</v>
      </c>
      <c r="F11" s="85">
        <v>123.2</v>
      </c>
      <c r="G11" s="85">
        <v>255.5</v>
      </c>
      <c r="H11" s="69">
        <v>927.05</v>
      </c>
      <c r="I11" s="85">
        <v>72.4</v>
      </c>
      <c r="J11" s="85">
        <v>15</v>
      </c>
      <c r="K11" s="85">
        <v>0</v>
      </c>
      <c r="L11" s="85">
        <v>0</v>
      </c>
      <c r="M11" s="69">
        <f>N11-B11-C11-F11-G11-H11-I11-J11-K11-L11</f>
        <v>17.21000000000012</v>
      </c>
      <c r="N11" s="69">
        <v>2332.3</v>
      </c>
      <c r="O11" s="69">
        <v>3300</v>
      </c>
      <c r="P11" s="3">
        <f t="shared" si="2"/>
        <v>0.7067575757575758</v>
      </c>
      <c r="Q11" s="2">
        <v>5802.6</v>
      </c>
      <c r="R11" s="75">
        <v>0</v>
      </c>
      <c r="S11" s="69">
        <v>0</v>
      </c>
      <c r="T11" s="76">
        <v>205.2</v>
      </c>
      <c r="U11" s="137">
        <v>0</v>
      </c>
      <c r="V11" s="138"/>
      <c r="W11" s="74">
        <f t="shared" si="3"/>
        <v>205.2</v>
      </c>
    </row>
    <row r="12" spans="1:23" ht="12.75">
      <c r="A12" s="10">
        <v>42929</v>
      </c>
      <c r="B12" s="84">
        <v>2429.3</v>
      </c>
      <c r="C12" s="80">
        <v>29</v>
      </c>
      <c r="D12" s="113">
        <v>29</v>
      </c>
      <c r="E12" s="113">
        <f t="shared" si="0"/>
        <v>0</v>
      </c>
      <c r="F12" s="85">
        <v>104.6</v>
      </c>
      <c r="G12" s="85">
        <v>368</v>
      </c>
      <c r="H12" s="69">
        <v>862.54</v>
      </c>
      <c r="I12" s="85">
        <v>190.5</v>
      </c>
      <c r="J12" s="85">
        <v>41.7</v>
      </c>
      <c r="K12" s="85">
        <v>0</v>
      </c>
      <c r="L12" s="85">
        <v>0</v>
      </c>
      <c r="M12" s="69">
        <f>N12-B12-C12-F12-G12-H12-I12-J12-K12-L12</f>
        <v>18.609999999999943</v>
      </c>
      <c r="N12" s="69">
        <v>4044.25</v>
      </c>
      <c r="O12" s="69">
        <v>3800</v>
      </c>
      <c r="P12" s="3">
        <f t="shared" si="2"/>
        <v>1.0642763157894737</v>
      </c>
      <c r="Q12" s="2">
        <v>5802.6</v>
      </c>
      <c r="R12" s="75">
        <v>0</v>
      </c>
      <c r="S12" s="69">
        <v>0</v>
      </c>
      <c r="T12" s="76">
        <v>0</v>
      </c>
      <c r="U12" s="137">
        <v>0</v>
      </c>
      <c r="V12" s="138"/>
      <c r="W12" s="74">
        <f t="shared" si="3"/>
        <v>0</v>
      </c>
    </row>
    <row r="13" spans="1:23" ht="12.75">
      <c r="A13" s="10">
        <v>42930</v>
      </c>
      <c r="B13" s="69">
        <v>6663.6</v>
      </c>
      <c r="C13" s="80">
        <v>11.3</v>
      </c>
      <c r="D13" s="113">
        <v>11.3</v>
      </c>
      <c r="E13" s="113">
        <f t="shared" si="0"/>
        <v>0</v>
      </c>
      <c r="F13" s="85">
        <v>85.3</v>
      </c>
      <c r="G13" s="85">
        <v>319.4</v>
      </c>
      <c r="H13" s="69">
        <v>1085.94</v>
      </c>
      <c r="I13" s="85">
        <v>105.3</v>
      </c>
      <c r="J13" s="85">
        <v>11.7</v>
      </c>
      <c r="K13" s="85">
        <v>0</v>
      </c>
      <c r="L13" s="85">
        <v>0</v>
      </c>
      <c r="M13" s="69">
        <f>N13-B13-C13-F13-G13-H13-I13-J13-K13-L13</f>
        <v>16.900000000000095</v>
      </c>
      <c r="N13" s="69">
        <v>8299.44</v>
      </c>
      <c r="O13" s="69">
        <v>9600</v>
      </c>
      <c r="P13" s="3">
        <f t="shared" si="2"/>
        <v>0.8645250000000001</v>
      </c>
      <c r="Q13" s="2">
        <v>5802.6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42933</v>
      </c>
      <c r="B14" s="69">
        <v>2255.4</v>
      </c>
      <c r="C14" s="80">
        <v>58.8</v>
      </c>
      <c r="D14" s="113">
        <v>58.8</v>
      </c>
      <c r="E14" s="113">
        <f t="shared" si="0"/>
        <v>0</v>
      </c>
      <c r="F14" s="85">
        <v>106.8</v>
      </c>
      <c r="G14" s="85">
        <v>392.3</v>
      </c>
      <c r="H14" s="69">
        <v>1936.8</v>
      </c>
      <c r="I14" s="85">
        <v>133.9</v>
      </c>
      <c r="J14" s="85">
        <v>9.8</v>
      </c>
      <c r="K14" s="85">
        <v>0</v>
      </c>
      <c r="L14" s="85">
        <v>0</v>
      </c>
      <c r="M14" s="69">
        <f t="shared" si="1"/>
        <v>16.539999999999548</v>
      </c>
      <c r="N14" s="69">
        <v>4910.34</v>
      </c>
      <c r="O14" s="69">
        <v>5000</v>
      </c>
      <c r="P14" s="3">
        <f t="shared" si="2"/>
        <v>0.982068</v>
      </c>
      <c r="Q14" s="2">
        <v>5802.6</v>
      </c>
      <c r="R14" s="75">
        <v>0</v>
      </c>
      <c r="S14" s="69">
        <v>0</v>
      </c>
      <c r="T14" s="80">
        <v>0</v>
      </c>
      <c r="U14" s="137">
        <v>0</v>
      </c>
      <c r="V14" s="138"/>
      <c r="W14" s="74">
        <f t="shared" si="3"/>
        <v>0</v>
      </c>
    </row>
    <row r="15" spans="1:23" ht="12.75">
      <c r="A15" s="10">
        <v>42934</v>
      </c>
      <c r="B15" s="69">
        <v>1329.8</v>
      </c>
      <c r="C15" s="69">
        <v>379.4</v>
      </c>
      <c r="D15" s="113">
        <v>379.35</v>
      </c>
      <c r="E15" s="113">
        <f t="shared" si="0"/>
        <v>0.049999999999954525</v>
      </c>
      <c r="F15" s="88">
        <v>169</v>
      </c>
      <c r="G15" s="88">
        <v>494</v>
      </c>
      <c r="H15" s="89">
        <v>1539.4</v>
      </c>
      <c r="I15" s="88">
        <v>127.2</v>
      </c>
      <c r="J15" s="88">
        <v>7.2</v>
      </c>
      <c r="K15" s="88">
        <v>7.2</v>
      </c>
      <c r="L15" s="88">
        <v>0</v>
      </c>
      <c r="M15" s="69">
        <f t="shared" si="1"/>
        <v>6.830000000000289</v>
      </c>
      <c r="N15" s="69">
        <v>4060.03</v>
      </c>
      <c r="O15" s="78">
        <v>4800</v>
      </c>
      <c r="P15" s="3">
        <f>N15/O15</f>
        <v>0.8458395833333334</v>
      </c>
      <c r="Q15" s="2">
        <v>5802.6</v>
      </c>
      <c r="R15" s="75">
        <v>0</v>
      </c>
      <c r="S15" s="69">
        <v>0</v>
      </c>
      <c r="T15" s="80">
        <v>0</v>
      </c>
      <c r="U15" s="137">
        <v>0</v>
      </c>
      <c r="V15" s="138"/>
      <c r="W15" s="74">
        <f t="shared" si="3"/>
        <v>0</v>
      </c>
    </row>
    <row r="16" spans="1:23" ht="12.75">
      <c r="A16" s="10">
        <v>42935</v>
      </c>
      <c r="B16" s="69">
        <v>2715.9</v>
      </c>
      <c r="C16" s="80">
        <v>1574.8</v>
      </c>
      <c r="D16" s="113">
        <v>1574.8</v>
      </c>
      <c r="E16" s="113">
        <f t="shared" si="0"/>
        <v>0</v>
      </c>
      <c r="F16" s="85">
        <v>138.7</v>
      </c>
      <c r="G16" s="85">
        <v>403.8</v>
      </c>
      <c r="H16" s="69">
        <v>1838.2</v>
      </c>
      <c r="I16" s="85">
        <v>108.9</v>
      </c>
      <c r="J16" s="85">
        <v>7.45</v>
      </c>
      <c r="K16" s="85">
        <v>0</v>
      </c>
      <c r="L16" s="85">
        <v>0</v>
      </c>
      <c r="M16" s="69">
        <f t="shared" si="1"/>
        <v>17.450000000000177</v>
      </c>
      <c r="N16" s="69">
        <v>6805.2</v>
      </c>
      <c r="O16" s="78">
        <v>4500</v>
      </c>
      <c r="P16" s="3">
        <f t="shared" si="2"/>
        <v>1.5122666666666666</v>
      </c>
      <c r="Q16" s="2">
        <v>5802.6</v>
      </c>
      <c r="R16" s="75">
        <v>0</v>
      </c>
      <c r="S16" s="69">
        <v>0</v>
      </c>
      <c r="T16" s="80">
        <v>17.54</v>
      </c>
      <c r="U16" s="137">
        <v>0</v>
      </c>
      <c r="V16" s="138"/>
      <c r="W16" s="74">
        <f t="shared" si="3"/>
        <v>17.54</v>
      </c>
    </row>
    <row r="17" spans="1:23" ht="12.75">
      <c r="A17" s="10">
        <v>42936</v>
      </c>
      <c r="B17" s="69">
        <v>4217.1</v>
      </c>
      <c r="C17" s="80">
        <v>46.5</v>
      </c>
      <c r="D17" s="113">
        <v>46.5</v>
      </c>
      <c r="E17" s="113">
        <f t="shared" si="0"/>
        <v>0</v>
      </c>
      <c r="F17" s="85">
        <v>317.3</v>
      </c>
      <c r="G17" s="85">
        <v>900.6</v>
      </c>
      <c r="H17" s="69">
        <v>819.2</v>
      </c>
      <c r="I17" s="85">
        <v>113.1</v>
      </c>
      <c r="J17" s="85">
        <v>1.95</v>
      </c>
      <c r="K17" s="85">
        <v>0</v>
      </c>
      <c r="L17" s="85">
        <v>0</v>
      </c>
      <c r="M17" s="69">
        <f t="shared" si="1"/>
        <v>-4.350000000000745</v>
      </c>
      <c r="N17" s="69">
        <v>6411.4</v>
      </c>
      <c r="O17" s="69">
        <v>4400</v>
      </c>
      <c r="P17" s="3">
        <f t="shared" si="2"/>
        <v>1.4571363636363635</v>
      </c>
      <c r="Q17" s="2">
        <v>5802.6</v>
      </c>
      <c r="R17" s="75">
        <v>288.4</v>
      </c>
      <c r="S17" s="69">
        <v>0</v>
      </c>
      <c r="T17" s="80">
        <v>0</v>
      </c>
      <c r="U17" s="137">
        <v>0</v>
      </c>
      <c r="V17" s="138"/>
      <c r="W17" s="74">
        <f t="shared" si="3"/>
        <v>288.4</v>
      </c>
    </row>
    <row r="18" spans="1:23" ht="12.75">
      <c r="A18" s="10">
        <v>42937</v>
      </c>
      <c r="B18" s="69">
        <v>5317.3</v>
      </c>
      <c r="C18" s="80">
        <v>109.9</v>
      </c>
      <c r="D18" s="113">
        <v>109.9</v>
      </c>
      <c r="E18" s="113">
        <f t="shared" si="0"/>
        <v>0</v>
      </c>
      <c r="F18" s="85">
        <v>256.5</v>
      </c>
      <c r="G18" s="85">
        <v>589.8</v>
      </c>
      <c r="H18" s="69">
        <v>700.6</v>
      </c>
      <c r="I18" s="85">
        <v>12</v>
      </c>
      <c r="J18" s="85">
        <v>7.1</v>
      </c>
      <c r="K18" s="85">
        <v>0</v>
      </c>
      <c r="L18" s="85">
        <v>0</v>
      </c>
      <c r="M18" s="69">
        <f t="shared" si="1"/>
        <v>20.09999999999993</v>
      </c>
      <c r="N18" s="69">
        <v>7013.3</v>
      </c>
      <c r="O18" s="69">
        <v>5900</v>
      </c>
      <c r="P18" s="3">
        <f>N18/O18</f>
        <v>1.1886949152542374</v>
      </c>
      <c r="Q18" s="2">
        <v>5802.6</v>
      </c>
      <c r="R18" s="75">
        <v>3883.4</v>
      </c>
      <c r="S18" s="69">
        <v>0</v>
      </c>
      <c r="T18" s="76">
        <v>0</v>
      </c>
      <c r="U18" s="137">
        <v>0</v>
      </c>
      <c r="V18" s="138"/>
      <c r="W18" s="74">
        <f t="shared" si="3"/>
        <v>3883.4</v>
      </c>
    </row>
    <row r="19" spans="1:23" ht="12.75">
      <c r="A19" s="10">
        <v>42940</v>
      </c>
      <c r="B19" s="69">
        <v>2320.8</v>
      </c>
      <c r="C19" s="80">
        <v>228.25</v>
      </c>
      <c r="D19" s="113">
        <v>228.25</v>
      </c>
      <c r="E19" s="113">
        <f t="shared" si="0"/>
        <v>0</v>
      </c>
      <c r="F19" s="85">
        <v>317.3</v>
      </c>
      <c r="G19" s="85">
        <v>578.95</v>
      </c>
      <c r="H19" s="69">
        <v>1033.7</v>
      </c>
      <c r="I19" s="85">
        <v>178.9</v>
      </c>
      <c r="J19" s="85">
        <v>0</v>
      </c>
      <c r="K19" s="85">
        <v>0</v>
      </c>
      <c r="L19" s="85">
        <v>0</v>
      </c>
      <c r="M19" s="69">
        <f>N19-B19-C19-F19-G19-H19-I19-J19-K19-L19</f>
        <v>12.899999999999949</v>
      </c>
      <c r="N19" s="69">
        <v>4670.8</v>
      </c>
      <c r="O19" s="69">
        <v>4800</v>
      </c>
      <c r="P19" s="3">
        <f>N19/O19</f>
        <v>0.9730833333333334</v>
      </c>
      <c r="Q19" s="2">
        <v>5802.6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42941</v>
      </c>
      <c r="B20" s="69">
        <v>2062.2</v>
      </c>
      <c r="C20" s="80">
        <v>212.9</v>
      </c>
      <c r="D20" s="113">
        <v>212.9</v>
      </c>
      <c r="E20" s="113">
        <f t="shared" si="0"/>
        <v>0</v>
      </c>
      <c r="F20" s="85">
        <v>319.2</v>
      </c>
      <c r="G20" s="69">
        <v>1577.9</v>
      </c>
      <c r="H20" s="69">
        <v>1079.7</v>
      </c>
      <c r="I20" s="85">
        <v>115.6</v>
      </c>
      <c r="J20" s="85">
        <v>6.9</v>
      </c>
      <c r="K20" s="85">
        <v>0</v>
      </c>
      <c r="L20" s="85">
        <v>0</v>
      </c>
      <c r="M20" s="69">
        <f>N20-B20-C20-F20-G20-H20-I20-J20-K20-L20</f>
        <v>31.200000000000507</v>
      </c>
      <c r="N20" s="69">
        <v>5405.6</v>
      </c>
      <c r="O20" s="69">
        <v>4800</v>
      </c>
      <c r="P20" s="3">
        <f>N20/O20</f>
        <v>1.1261666666666668</v>
      </c>
      <c r="Q20" s="2">
        <v>5802.6</v>
      </c>
      <c r="R20" s="75">
        <v>11.3</v>
      </c>
      <c r="S20" s="69">
        <v>0</v>
      </c>
      <c r="T20" s="76">
        <v>0</v>
      </c>
      <c r="U20" s="137">
        <v>0</v>
      </c>
      <c r="V20" s="138"/>
      <c r="W20" s="74">
        <f t="shared" si="3"/>
        <v>11.3</v>
      </c>
    </row>
    <row r="21" spans="1:23" ht="12.75">
      <c r="A21" s="10">
        <v>42942</v>
      </c>
      <c r="B21" s="69">
        <v>1286.9</v>
      </c>
      <c r="C21" s="80">
        <v>1171.7</v>
      </c>
      <c r="D21" s="113">
        <v>1171.7</v>
      </c>
      <c r="E21" s="113">
        <f t="shared" si="0"/>
        <v>0</v>
      </c>
      <c r="F21" s="85">
        <v>703.2</v>
      </c>
      <c r="G21" s="69">
        <v>2485.5</v>
      </c>
      <c r="H21" s="69">
        <v>873.6</v>
      </c>
      <c r="I21" s="85">
        <v>71.3</v>
      </c>
      <c r="J21" s="85">
        <v>166.4</v>
      </c>
      <c r="K21" s="85">
        <v>0</v>
      </c>
      <c r="L21" s="85">
        <v>0</v>
      </c>
      <c r="M21" s="69">
        <f t="shared" si="1"/>
        <v>14.800000000000324</v>
      </c>
      <c r="N21" s="69">
        <v>6773.4</v>
      </c>
      <c r="O21" s="69">
        <v>4800</v>
      </c>
      <c r="P21" s="3">
        <f t="shared" si="2"/>
        <v>1.411125</v>
      </c>
      <c r="Q21" s="2">
        <v>5802.6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2.75">
      <c r="A22" s="10">
        <v>42943</v>
      </c>
      <c r="B22" s="69">
        <v>2068.9</v>
      </c>
      <c r="C22" s="80">
        <v>493.9</v>
      </c>
      <c r="D22" s="113">
        <v>493.9</v>
      </c>
      <c r="E22" s="113">
        <f t="shared" si="0"/>
        <v>0</v>
      </c>
      <c r="F22" s="85">
        <v>861</v>
      </c>
      <c r="G22" s="69">
        <v>1723</v>
      </c>
      <c r="H22" s="69">
        <v>829.1</v>
      </c>
      <c r="I22" s="85">
        <v>103.9</v>
      </c>
      <c r="J22" s="85">
        <v>1.9</v>
      </c>
      <c r="K22" s="85">
        <v>0</v>
      </c>
      <c r="L22" s="85">
        <v>0</v>
      </c>
      <c r="M22" s="69">
        <f t="shared" si="1"/>
        <v>24.599999999999973</v>
      </c>
      <c r="N22" s="69">
        <v>6106.3</v>
      </c>
      <c r="O22" s="69">
        <v>5300</v>
      </c>
      <c r="P22" s="3">
        <f>N22/O22</f>
        <v>1.1521320754716982</v>
      </c>
      <c r="Q22" s="2">
        <v>5802.6</v>
      </c>
      <c r="R22" s="81">
        <v>0</v>
      </c>
      <c r="S22" s="80">
        <v>0</v>
      </c>
      <c r="T22" s="76">
        <v>0</v>
      </c>
      <c r="U22" s="137">
        <v>0</v>
      </c>
      <c r="V22" s="138"/>
      <c r="W22" s="74">
        <f t="shared" si="3"/>
        <v>0</v>
      </c>
    </row>
    <row r="23" spans="1:23" ht="12.75">
      <c r="A23" s="10">
        <v>42944</v>
      </c>
      <c r="B23" s="69">
        <v>7562.9</v>
      </c>
      <c r="C23" s="80">
        <v>566.5</v>
      </c>
      <c r="D23" s="113">
        <v>566.5</v>
      </c>
      <c r="E23" s="113">
        <f t="shared" si="0"/>
        <v>0</v>
      </c>
      <c r="F23" s="85">
        <v>622.6</v>
      </c>
      <c r="G23" s="69">
        <v>3778.8</v>
      </c>
      <c r="H23" s="69">
        <v>871.2</v>
      </c>
      <c r="I23" s="85">
        <v>160</v>
      </c>
      <c r="J23" s="85">
        <v>12.9</v>
      </c>
      <c r="K23" s="85">
        <v>0</v>
      </c>
      <c r="L23" s="85">
        <v>0</v>
      </c>
      <c r="M23" s="69">
        <f t="shared" si="1"/>
        <v>11.200000000000136</v>
      </c>
      <c r="N23" s="69">
        <v>13586.1</v>
      </c>
      <c r="O23" s="69">
        <v>11500</v>
      </c>
      <c r="P23" s="3">
        <f>N23/O23</f>
        <v>1.1814</v>
      </c>
      <c r="Q23" s="2">
        <v>5802.6</v>
      </c>
      <c r="R23" s="81">
        <v>0</v>
      </c>
      <c r="S23" s="80">
        <v>0</v>
      </c>
      <c r="T23" s="76">
        <v>70.5</v>
      </c>
      <c r="U23" s="116">
        <v>0</v>
      </c>
      <c r="V23" s="117"/>
      <c r="W23" s="74">
        <f t="shared" si="3"/>
        <v>70.5</v>
      </c>
    </row>
    <row r="24" spans="1:23" ht="13.5" thickBot="1">
      <c r="A24" s="10">
        <v>42947</v>
      </c>
      <c r="B24" s="69">
        <v>4724.4</v>
      </c>
      <c r="C24" s="80">
        <v>16.9</v>
      </c>
      <c r="D24" s="113">
        <v>16.9</v>
      </c>
      <c r="E24" s="113">
        <f t="shared" si="0"/>
        <v>0</v>
      </c>
      <c r="F24" s="85">
        <v>111.9</v>
      </c>
      <c r="G24" s="69">
        <v>567.8</v>
      </c>
      <c r="H24" s="69">
        <v>845</v>
      </c>
      <c r="I24" s="85">
        <v>161.8</v>
      </c>
      <c r="J24" s="85">
        <v>10.3</v>
      </c>
      <c r="K24" s="85">
        <v>0</v>
      </c>
      <c r="L24" s="85">
        <v>0</v>
      </c>
      <c r="M24" s="69">
        <f t="shared" si="1"/>
        <v>21.00000000000058</v>
      </c>
      <c r="N24" s="69">
        <v>6459.1</v>
      </c>
      <c r="O24" s="69">
        <f>12893.4-587</f>
        <v>12306.4</v>
      </c>
      <c r="P24" s="3">
        <f t="shared" si="2"/>
        <v>0.5248569849834233</v>
      </c>
      <c r="Q24" s="2">
        <v>5802.6</v>
      </c>
      <c r="R24" s="81">
        <v>0</v>
      </c>
      <c r="S24" s="80">
        <v>0</v>
      </c>
      <c r="T24" s="76">
        <v>0</v>
      </c>
      <c r="U24" s="137">
        <v>0</v>
      </c>
      <c r="V24" s="138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O25">SUM(B4:B24)</f>
        <v>68100.65000000001</v>
      </c>
      <c r="C25" s="92">
        <f t="shared" si="4"/>
        <v>5440.28</v>
      </c>
      <c r="D25" s="115">
        <f t="shared" si="4"/>
        <v>5112.759999999999</v>
      </c>
      <c r="E25" s="115">
        <f t="shared" si="4"/>
        <v>327.52</v>
      </c>
      <c r="F25" s="92">
        <f t="shared" si="4"/>
        <v>4776.75</v>
      </c>
      <c r="G25" s="92">
        <f t="shared" si="4"/>
        <v>16416.05</v>
      </c>
      <c r="H25" s="92">
        <f t="shared" si="4"/>
        <v>21316.559999999998</v>
      </c>
      <c r="I25" s="92">
        <f t="shared" si="4"/>
        <v>2419.55</v>
      </c>
      <c r="J25" s="92">
        <f t="shared" si="4"/>
        <v>603.3499999999999</v>
      </c>
      <c r="K25" s="92">
        <f t="shared" si="4"/>
        <v>518.8000000000001</v>
      </c>
      <c r="L25" s="92">
        <f t="shared" si="4"/>
        <v>2539</v>
      </c>
      <c r="M25" s="91">
        <f t="shared" si="4"/>
        <v>379.9199999999997</v>
      </c>
      <c r="N25" s="91">
        <f t="shared" si="4"/>
        <v>122510.91000000002</v>
      </c>
      <c r="O25" s="91">
        <f t="shared" si="4"/>
        <v>120156.4</v>
      </c>
      <c r="P25" s="93">
        <f>N25/O25</f>
        <v>1.0195953773581767</v>
      </c>
      <c r="Q25" s="2"/>
      <c r="R25" s="82">
        <f>SUM(R4:R24)</f>
        <v>4289.14</v>
      </c>
      <c r="S25" s="82">
        <f>SUM(S4:S24)</f>
        <v>0</v>
      </c>
      <c r="T25" s="82">
        <f>SUM(T4:T24)</f>
        <v>403.08</v>
      </c>
      <c r="U25" s="126">
        <f>SUM(U4:U24)</f>
        <v>1</v>
      </c>
      <c r="V25" s="127"/>
      <c r="W25" s="82">
        <f>R25+S25+U25+T25+V25</f>
        <v>4693.22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33</v>
      </c>
      <c r="S28" s="128"/>
      <c r="T28" s="128"/>
      <c r="U28" s="12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 t="s">
        <v>29</v>
      </c>
      <c r="S29" s="129"/>
      <c r="T29" s="129"/>
      <c r="U29" s="12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>
        <v>42948</v>
      </c>
      <c r="S30" s="133">
        <v>12794.02</v>
      </c>
      <c r="T30" s="133"/>
      <c r="U30" s="13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1"/>
      <c r="S31" s="133"/>
      <c r="T31" s="133"/>
      <c r="U31" s="13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4" t="s">
        <v>45</v>
      </c>
      <c r="T33" s="13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6" t="s">
        <v>40</v>
      </c>
      <c r="T34" s="13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8" t="s">
        <v>30</v>
      </c>
      <c r="S38" s="128"/>
      <c r="T38" s="128"/>
      <c r="U38" s="128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 t="s">
        <v>31</v>
      </c>
      <c r="S39" s="125"/>
      <c r="T39" s="125"/>
      <c r="U39" s="125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>
        <v>42948</v>
      </c>
      <c r="S40" s="132">
        <v>20399.57</v>
      </c>
      <c r="T40" s="132"/>
      <c r="U40" s="13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1"/>
      <c r="S41" s="132"/>
      <c r="T41" s="132"/>
      <c r="U41" s="13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4:V24"/>
    <mergeCell ref="U25:V25"/>
    <mergeCell ref="R28:U28"/>
    <mergeCell ref="R29:U29"/>
    <mergeCell ref="R30:R31"/>
    <mergeCell ref="S30:U31"/>
    <mergeCell ref="S33:T33"/>
    <mergeCell ref="S34:T34"/>
    <mergeCell ref="R38:U38"/>
    <mergeCell ref="R39:U39"/>
    <mergeCell ref="R40:R41"/>
    <mergeCell ref="S40:U4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7" sqref="S3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106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107</v>
      </c>
      <c r="S1" s="145"/>
      <c r="T1" s="145"/>
      <c r="U1" s="145"/>
      <c r="V1" s="145"/>
      <c r="W1" s="146"/>
    </row>
    <row r="2" spans="1:23" ht="15" thickBot="1">
      <c r="A2" s="147" t="s">
        <v>108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110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109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42948</v>
      </c>
      <c r="B4" s="69">
        <v>705.2</v>
      </c>
      <c r="C4" s="69">
        <v>3.4</v>
      </c>
      <c r="D4" s="113">
        <v>3.4</v>
      </c>
      <c r="E4" s="113">
        <f aca="true" t="shared" si="0" ref="E4:E25">C4-D4</f>
        <v>0</v>
      </c>
      <c r="F4" s="69">
        <v>17.4</v>
      </c>
      <c r="G4" s="69">
        <v>165.8</v>
      </c>
      <c r="H4" s="73">
        <v>621.4</v>
      </c>
      <c r="I4" s="85">
        <v>104.5</v>
      </c>
      <c r="J4" s="85">
        <v>10</v>
      </c>
      <c r="K4" s="85">
        <v>0</v>
      </c>
      <c r="L4" s="69">
        <v>2175.5</v>
      </c>
      <c r="M4" s="69">
        <f aca="true" t="shared" si="1" ref="M4:M25">N4-B4-C4-F4-G4-H4-I4-J4-K4-L4</f>
        <v>14.999999999999545</v>
      </c>
      <c r="N4" s="69">
        <v>3818.2</v>
      </c>
      <c r="O4" s="69">
        <v>5750</v>
      </c>
      <c r="P4" s="3">
        <f aca="true" t="shared" si="2" ref="P4:P25">N4/O4</f>
        <v>0.6640347826086956</v>
      </c>
      <c r="Q4" s="2">
        <f>AVERAGE(N4:N25)</f>
        <v>5429.745454545454</v>
      </c>
      <c r="R4" s="71">
        <v>0</v>
      </c>
      <c r="S4" s="72">
        <v>0</v>
      </c>
      <c r="T4" s="73">
        <v>0</v>
      </c>
      <c r="U4" s="155">
        <v>0</v>
      </c>
      <c r="V4" s="156"/>
      <c r="W4" s="74">
        <f>R4+S4+U4+T4+V4</f>
        <v>0</v>
      </c>
    </row>
    <row r="5" spans="1:23" ht="12.75">
      <c r="A5" s="10">
        <v>42949</v>
      </c>
      <c r="B5" s="69">
        <v>731.9</v>
      </c>
      <c r="C5" s="69">
        <v>3.9</v>
      </c>
      <c r="D5" s="113">
        <v>3.9</v>
      </c>
      <c r="E5" s="113">
        <f t="shared" si="0"/>
        <v>0</v>
      </c>
      <c r="F5" s="69">
        <v>48.9</v>
      </c>
      <c r="G5" s="69">
        <v>144.1</v>
      </c>
      <c r="H5" s="86">
        <v>922</v>
      </c>
      <c r="I5" s="85">
        <v>71.6</v>
      </c>
      <c r="J5" s="85">
        <v>12.3</v>
      </c>
      <c r="K5" s="85">
        <v>0</v>
      </c>
      <c r="L5" s="69">
        <v>0</v>
      </c>
      <c r="M5" s="69">
        <f t="shared" si="1"/>
        <v>20.299999999999823</v>
      </c>
      <c r="N5" s="69">
        <v>1955</v>
      </c>
      <c r="O5" s="69">
        <v>2800</v>
      </c>
      <c r="P5" s="3">
        <f t="shared" si="2"/>
        <v>0.6982142857142857</v>
      </c>
      <c r="Q5" s="2">
        <v>5429.8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5">R5+S5+U5+T5+V5</f>
        <v>0</v>
      </c>
    </row>
    <row r="6" spans="1:23" ht="12.75">
      <c r="A6" s="10">
        <v>42950</v>
      </c>
      <c r="B6" s="69">
        <v>1181.9</v>
      </c>
      <c r="C6" s="69">
        <v>1</v>
      </c>
      <c r="D6" s="113">
        <v>1</v>
      </c>
      <c r="E6" s="113">
        <f t="shared" si="0"/>
        <v>0</v>
      </c>
      <c r="F6" s="78">
        <v>49.2</v>
      </c>
      <c r="G6" s="69">
        <v>215</v>
      </c>
      <c r="H6" s="87">
        <v>802.2</v>
      </c>
      <c r="I6" s="85">
        <v>121.6</v>
      </c>
      <c r="J6" s="85">
        <v>8.8</v>
      </c>
      <c r="K6" s="85">
        <v>554.4</v>
      </c>
      <c r="L6" s="85">
        <v>0</v>
      </c>
      <c r="M6" s="69">
        <f t="shared" si="1"/>
        <v>72.79999999999995</v>
      </c>
      <c r="N6" s="69">
        <v>3006.9</v>
      </c>
      <c r="O6" s="69">
        <v>4000</v>
      </c>
      <c r="P6" s="3">
        <f t="shared" si="2"/>
        <v>0.751725</v>
      </c>
      <c r="Q6" s="2">
        <v>5429.8</v>
      </c>
      <c r="R6" s="77">
        <v>0</v>
      </c>
      <c r="S6" s="78">
        <v>0</v>
      </c>
      <c r="T6" s="79">
        <v>4.6</v>
      </c>
      <c r="U6" s="139">
        <v>0</v>
      </c>
      <c r="V6" s="140"/>
      <c r="W6" s="74">
        <f t="shared" si="3"/>
        <v>4.6</v>
      </c>
    </row>
    <row r="7" spans="1:23" ht="12.75">
      <c r="A7" s="10">
        <v>42951</v>
      </c>
      <c r="B7" s="84">
        <v>6167</v>
      </c>
      <c r="C7" s="69">
        <v>14.6</v>
      </c>
      <c r="D7" s="113">
        <v>14.6</v>
      </c>
      <c r="E7" s="113">
        <f t="shared" si="0"/>
        <v>0</v>
      </c>
      <c r="F7" s="69">
        <v>50.7</v>
      </c>
      <c r="G7" s="69">
        <v>167.8</v>
      </c>
      <c r="H7" s="86">
        <v>1061.9</v>
      </c>
      <c r="I7" s="85">
        <v>5.4</v>
      </c>
      <c r="J7" s="85">
        <v>46.9</v>
      </c>
      <c r="K7" s="85">
        <v>0</v>
      </c>
      <c r="L7" s="85">
        <v>0</v>
      </c>
      <c r="M7" s="69">
        <f t="shared" si="1"/>
        <v>28.099999999999632</v>
      </c>
      <c r="N7" s="69">
        <v>7542.4</v>
      </c>
      <c r="O7" s="69">
        <v>6000</v>
      </c>
      <c r="P7" s="3">
        <f t="shared" si="2"/>
        <v>1.2570666666666666</v>
      </c>
      <c r="Q7" s="2">
        <v>5429.8</v>
      </c>
      <c r="R7" s="77">
        <v>0</v>
      </c>
      <c r="S7" s="78">
        <v>0</v>
      </c>
      <c r="T7" s="79">
        <v>0</v>
      </c>
      <c r="U7" s="139">
        <v>1</v>
      </c>
      <c r="V7" s="140"/>
      <c r="W7" s="74">
        <f t="shared" si="3"/>
        <v>1</v>
      </c>
    </row>
    <row r="8" spans="1:23" ht="12.75">
      <c r="A8" s="10">
        <v>42954</v>
      </c>
      <c r="B8" s="69">
        <v>7852.7</v>
      </c>
      <c r="C8" s="80">
        <v>13.6</v>
      </c>
      <c r="D8" s="113">
        <v>13.6</v>
      </c>
      <c r="E8" s="113">
        <f t="shared" si="0"/>
        <v>0</v>
      </c>
      <c r="F8" s="85">
        <v>0.5</v>
      </c>
      <c r="G8" s="85">
        <v>220.1</v>
      </c>
      <c r="H8" s="69">
        <v>1620.1</v>
      </c>
      <c r="I8" s="85">
        <v>163.8</v>
      </c>
      <c r="J8" s="85">
        <v>49.8</v>
      </c>
      <c r="K8" s="85">
        <v>0</v>
      </c>
      <c r="L8" s="85">
        <v>0</v>
      </c>
      <c r="M8" s="69">
        <f t="shared" si="1"/>
        <v>-11.099999999999554</v>
      </c>
      <c r="N8" s="69">
        <v>9909.5</v>
      </c>
      <c r="O8" s="69">
        <v>9900</v>
      </c>
      <c r="P8" s="3">
        <f t="shared" si="2"/>
        <v>1.000959595959596</v>
      </c>
      <c r="Q8" s="2">
        <v>5429.8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42955</v>
      </c>
      <c r="B9" s="69">
        <v>2872.2</v>
      </c>
      <c r="C9" s="80">
        <v>15.8</v>
      </c>
      <c r="D9" s="113">
        <v>15.8</v>
      </c>
      <c r="E9" s="113">
        <f>C9-D9</f>
        <v>0</v>
      </c>
      <c r="F9" s="85">
        <v>28</v>
      </c>
      <c r="G9" s="89">
        <v>173</v>
      </c>
      <c r="H9" s="69">
        <v>1456.7</v>
      </c>
      <c r="I9" s="85">
        <v>96.5</v>
      </c>
      <c r="J9" s="85">
        <v>22</v>
      </c>
      <c r="K9" s="85">
        <v>0</v>
      </c>
      <c r="L9" s="85">
        <v>0</v>
      </c>
      <c r="M9" s="69">
        <f>N9-B9-C9-F9-G9-H9-I9-J9-K9-L9</f>
        <v>27.5</v>
      </c>
      <c r="N9" s="69">
        <v>4691.7</v>
      </c>
      <c r="O9" s="69">
        <v>3500</v>
      </c>
      <c r="P9" s="3">
        <f t="shared" si="2"/>
        <v>1.3404857142857143</v>
      </c>
      <c r="Q9" s="2">
        <v>5429.8</v>
      </c>
      <c r="R9" s="77">
        <v>0</v>
      </c>
      <c r="S9" s="78">
        <v>0</v>
      </c>
      <c r="T9" s="76">
        <v>0</v>
      </c>
      <c r="U9" s="137">
        <v>0</v>
      </c>
      <c r="V9" s="138"/>
      <c r="W9" s="74">
        <f t="shared" si="3"/>
        <v>0</v>
      </c>
    </row>
    <row r="10" spans="1:23" ht="12.75">
      <c r="A10" s="10">
        <v>42956</v>
      </c>
      <c r="B10" s="69">
        <v>3346.5</v>
      </c>
      <c r="C10" s="80">
        <v>13.9</v>
      </c>
      <c r="D10" s="113">
        <v>13.9</v>
      </c>
      <c r="E10" s="113">
        <f>C10-D10</f>
        <v>0</v>
      </c>
      <c r="F10" s="85">
        <v>34.9</v>
      </c>
      <c r="G10" s="85">
        <v>196.2</v>
      </c>
      <c r="H10" s="69">
        <v>1510.7</v>
      </c>
      <c r="I10" s="85">
        <v>60.8</v>
      </c>
      <c r="J10" s="85">
        <v>85.1</v>
      </c>
      <c r="K10" s="85">
        <v>0</v>
      </c>
      <c r="L10" s="85">
        <v>0</v>
      </c>
      <c r="M10" s="69">
        <f t="shared" si="1"/>
        <v>44.09999999999954</v>
      </c>
      <c r="N10" s="69">
        <v>5292.2</v>
      </c>
      <c r="O10" s="78">
        <v>3400</v>
      </c>
      <c r="P10" s="3">
        <f t="shared" si="2"/>
        <v>1.556529411764706</v>
      </c>
      <c r="Q10" s="2">
        <v>5429.8</v>
      </c>
      <c r="R10" s="77">
        <v>0</v>
      </c>
      <c r="S10" s="78">
        <v>0</v>
      </c>
      <c r="T10" s="76">
        <v>0</v>
      </c>
      <c r="U10" s="137">
        <v>0</v>
      </c>
      <c r="V10" s="138"/>
      <c r="W10" s="74">
        <f>R10+S10+U10+T10+V10</f>
        <v>0</v>
      </c>
    </row>
    <row r="11" spans="1:23" ht="12.75">
      <c r="A11" s="10">
        <v>42957</v>
      </c>
      <c r="B11" s="69">
        <v>640.7</v>
      </c>
      <c r="C11" s="80">
        <v>21.4</v>
      </c>
      <c r="D11" s="113">
        <v>21.4</v>
      </c>
      <c r="E11" s="113">
        <f t="shared" si="0"/>
        <v>0</v>
      </c>
      <c r="F11" s="85">
        <v>32.9</v>
      </c>
      <c r="G11" s="85">
        <v>153.6</v>
      </c>
      <c r="H11" s="69">
        <v>968.5</v>
      </c>
      <c r="I11" s="85">
        <v>92.3</v>
      </c>
      <c r="J11" s="85">
        <v>25.3</v>
      </c>
      <c r="K11" s="85">
        <v>-7.2</v>
      </c>
      <c r="L11" s="85">
        <v>0</v>
      </c>
      <c r="M11" s="69">
        <f>N11-B11-C11-F11-G11-H11-I11-J11-K11-L11</f>
        <v>232.19999999999965</v>
      </c>
      <c r="N11" s="69">
        <v>2159.7</v>
      </c>
      <c r="O11" s="69">
        <v>3300</v>
      </c>
      <c r="P11" s="3">
        <f t="shared" si="2"/>
        <v>0.6544545454545454</v>
      </c>
      <c r="Q11" s="2">
        <v>5429.8</v>
      </c>
      <c r="R11" s="75">
        <v>0</v>
      </c>
      <c r="S11" s="69">
        <v>0</v>
      </c>
      <c r="T11" s="76">
        <v>0</v>
      </c>
      <c r="U11" s="137">
        <v>0</v>
      </c>
      <c r="V11" s="138"/>
      <c r="W11" s="74">
        <f t="shared" si="3"/>
        <v>0</v>
      </c>
    </row>
    <row r="12" spans="1:23" ht="12.75">
      <c r="A12" s="10">
        <v>42958</v>
      </c>
      <c r="B12" s="84">
        <v>891.5</v>
      </c>
      <c r="C12" s="80">
        <v>157.3</v>
      </c>
      <c r="D12" s="113">
        <v>157.3</v>
      </c>
      <c r="E12" s="113">
        <f t="shared" si="0"/>
        <v>0</v>
      </c>
      <c r="F12" s="85">
        <v>23.3</v>
      </c>
      <c r="G12" s="85">
        <v>308.1</v>
      </c>
      <c r="H12" s="69">
        <v>1166.5</v>
      </c>
      <c r="I12" s="85">
        <v>94.7</v>
      </c>
      <c r="J12" s="85">
        <v>21.4</v>
      </c>
      <c r="K12" s="85">
        <v>0</v>
      </c>
      <c r="L12" s="85">
        <v>0</v>
      </c>
      <c r="M12" s="69">
        <f>N12-B12-C12-F12-G12-H12-I12-J12-K12-L12</f>
        <v>28.000000000000362</v>
      </c>
      <c r="N12" s="69">
        <v>2690.8</v>
      </c>
      <c r="O12" s="69">
        <v>3800</v>
      </c>
      <c r="P12" s="3">
        <f t="shared" si="2"/>
        <v>0.7081052631578948</v>
      </c>
      <c r="Q12" s="2">
        <v>5429.8</v>
      </c>
      <c r="R12" s="75">
        <v>0</v>
      </c>
      <c r="S12" s="69">
        <v>0</v>
      </c>
      <c r="T12" s="76">
        <v>40</v>
      </c>
      <c r="U12" s="137">
        <v>0</v>
      </c>
      <c r="V12" s="138"/>
      <c r="W12" s="74">
        <f t="shared" si="3"/>
        <v>40</v>
      </c>
    </row>
    <row r="13" spans="1:23" ht="12.75">
      <c r="A13" s="10">
        <v>42961</v>
      </c>
      <c r="B13" s="69">
        <v>1039.1</v>
      </c>
      <c r="C13" s="80">
        <v>44.13</v>
      </c>
      <c r="D13" s="113">
        <v>44.1</v>
      </c>
      <c r="E13" s="113">
        <f t="shared" si="0"/>
        <v>0.030000000000001137</v>
      </c>
      <c r="F13" s="85">
        <v>17.9</v>
      </c>
      <c r="G13" s="85">
        <v>301.7</v>
      </c>
      <c r="H13" s="69">
        <v>1627.6</v>
      </c>
      <c r="I13" s="85">
        <v>92.1</v>
      </c>
      <c r="J13" s="85">
        <v>10.7</v>
      </c>
      <c r="K13" s="85">
        <v>0</v>
      </c>
      <c r="L13" s="85">
        <v>0</v>
      </c>
      <c r="M13" s="69">
        <f>N13-B13-C13-F13-G13-H13-I13-J13-K13-L13</f>
        <v>41.96999999999976</v>
      </c>
      <c r="N13" s="69">
        <v>3175.2</v>
      </c>
      <c r="O13" s="69">
        <v>9600</v>
      </c>
      <c r="P13" s="3">
        <f t="shared" si="2"/>
        <v>0.33075</v>
      </c>
      <c r="Q13" s="2">
        <v>5429.8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42962</v>
      </c>
      <c r="B14" s="69">
        <v>5586.9</v>
      </c>
      <c r="C14" s="80">
        <v>62.5</v>
      </c>
      <c r="D14" s="113">
        <v>62.5</v>
      </c>
      <c r="E14" s="113">
        <f t="shared" si="0"/>
        <v>0</v>
      </c>
      <c r="F14" s="85">
        <v>62.6</v>
      </c>
      <c r="G14" s="85">
        <v>361.4</v>
      </c>
      <c r="H14" s="69">
        <v>1477.8</v>
      </c>
      <c r="I14" s="85">
        <v>223.7</v>
      </c>
      <c r="J14" s="85">
        <v>7</v>
      </c>
      <c r="K14" s="85">
        <v>0</v>
      </c>
      <c r="L14" s="85">
        <v>0</v>
      </c>
      <c r="M14" s="69">
        <f t="shared" si="1"/>
        <v>639.2000000000007</v>
      </c>
      <c r="N14" s="69">
        <v>8421.1</v>
      </c>
      <c r="O14" s="69">
        <v>5000</v>
      </c>
      <c r="P14" s="3">
        <f t="shared" si="2"/>
        <v>1.68422</v>
      </c>
      <c r="Q14" s="2">
        <v>5429.8</v>
      </c>
      <c r="R14" s="75">
        <v>0</v>
      </c>
      <c r="S14" s="69">
        <v>0</v>
      </c>
      <c r="T14" s="80">
        <v>0.3</v>
      </c>
      <c r="U14" s="137">
        <v>0</v>
      </c>
      <c r="V14" s="138"/>
      <c r="W14" s="74">
        <f t="shared" si="3"/>
        <v>0.3</v>
      </c>
    </row>
    <row r="15" spans="1:23" ht="12.75">
      <c r="A15" s="10">
        <v>42963</v>
      </c>
      <c r="B15" s="69">
        <v>3272.5</v>
      </c>
      <c r="C15" s="69">
        <v>113.2</v>
      </c>
      <c r="D15" s="113">
        <v>113.2</v>
      </c>
      <c r="E15" s="113">
        <f t="shared" si="0"/>
        <v>0</v>
      </c>
      <c r="F15" s="88">
        <v>36</v>
      </c>
      <c r="G15" s="88">
        <v>613</v>
      </c>
      <c r="H15" s="89">
        <v>2644.6</v>
      </c>
      <c r="I15" s="88">
        <v>82.7</v>
      </c>
      <c r="J15" s="88">
        <v>3.8</v>
      </c>
      <c r="K15" s="88">
        <v>0</v>
      </c>
      <c r="L15" s="88">
        <v>0</v>
      </c>
      <c r="M15" s="69">
        <f t="shared" si="1"/>
        <v>158.00000000000045</v>
      </c>
      <c r="N15" s="69">
        <v>6923.8</v>
      </c>
      <c r="O15" s="78">
        <v>4800</v>
      </c>
      <c r="P15" s="3">
        <f>N15/O15</f>
        <v>1.4424583333333334</v>
      </c>
      <c r="Q15" s="2">
        <v>5429.8</v>
      </c>
      <c r="R15" s="75">
        <v>0</v>
      </c>
      <c r="S15" s="69">
        <v>0</v>
      </c>
      <c r="T15" s="80">
        <v>7.5</v>
      </c>
      <c r="U15" s="137">
        <v>0</v>
      </c>
      <c r="V15" s="138"/>
      <c r="W15" s="74">
        <f t="shared" si="3"/>
        <v>7.5</v>
      </c>
    </row>
    <row r="16" spans="1:23" ht="12.75">
      <c r="A16" s="10">
        <v>42964</v>
      </c>
      <c r="B16" s="69">
        <v>1511.6</v>
      </c>
      <c r="C16" s="80">
        <v>94.6</v>
      </c>
      <c r="D16" s="113">
        <v>94.6</v>
      </c>
      <c r="E16" s="113">
        <f t="shared" si="0"/>
        <v>0</v>
      </c>
      <c r="F16" s="85">
        <v>53.4</v>
      </c>
      <c r="G16" s="85">
        <v>575.4</v>
      </c>
      <c r="H16" s="69">
        <v>3703.3</v>
      </c>
      <c r="I16" s="85">
        <v>101.7</v>
      </c>
      <c r="J16" s="85">
        <v>8.9</v>
      </c>
      <c r="K16" s="85">
        <v>0</v>
      </c>
      <c r="L16" s="85">
        <v>0</v>
      </c>
      <c r="M16" s="69">
        <f t="shared" si="1"/>
        <v>343.90000000000094</v>
      </c>
      <c r="N16" s="69">
        <v>6392.8</v>
      </c>
      <c r="O16" s="78">
        <v>4500</v>
      </c>
      <c r="P16" s="3">
        <f t="shared" si="2"/>
        <v>1.4206222222222222</v>
      </c>
      <c r="Q16" s="2">
        <v>5429.8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42965</v>
      </c>
      <c r="B17" s="69">
        <v>2696</v>
      </c>
      <c r="C17" s="80">
        <v>51.9</v>
      </c>
      <c r="D17" s="113">
        <v>51.9</v>
      </c>
      <c r="E17" s="113">
        <f t="shared" si="0"/>
        <v>0</v>
      </c>
      <c r="F17" s="85">
        <v>51.4</v>
      </c>
      <c r="G17" s="85">
        <v>414.8</v>
      </c>
      <c r="H17" s="69">
        <v>3384.7</v>
      </c>
      <c r="I17" s="85">
        <v>84.4</v>
      </c>
      <c r="J17" s="85">
        <v>27.8</v>
      </c>
      <c r="K17" s="85">
        <v>0</v>
      </c>
      <c r="L17" s="85">
        <v>0</v>
      </c>
      <c r="M17" s="69">
        <f t="shared" si="1"/>
        <v>264.1000000000011</v>
      </c>
      <c r="N17" s="69">
        <v>6975.1</v>
      </c>
      <c r="O17" s="69">
        <v>4400</v>
      </c>
      <c r="P17" s="3">
        <f t="shared" si="2"/>
        <v>1.58525</v>
      </c>
      <c r="Q17" s="2">
        <v>5429.8</v>
      </c>
      <c r="R17" s="75">
        <v>0</v>
      </c>
      <c r="S17" s="69">
        <v>0</v>
      </c>
      <c r="T17" s="80">
        <v>0</v>
      </c>
      <c r="U17" s="137">
        <v>0</v>
      </c>
      <c r="V17" s="138"/>
      <c r="W17" s="74">
        <f t="shared" si="3"/>
        <v>0</v>
      </c>
    </row>
    <row r="18" spans="1:23" ht="12.75">
      <c r="A18" s="10">
        <v>42966</v>
      </c>
      <c r="B18" s="69">
        <v>1429.3</v>
      </c>
      <c r="C18" s="80">
        <v>5.1</v>
      </c>
      <c r="D18" s="113">
        <v>5.1</v>
      </c>
      <c r="E18" s="113">
        <f t="shared" si="0"/>
        <v>0</v>
      </c>
      <c r="F18" s="85">
        <v>4.9</v>
      </c>
      <c r="G18" s="85">
        <v>739.5</v>
      </c>
      <c r="H18" s="69">
        <v>967.9</v>
      </c>
      <c r="I18" s="85">
        <v>55.6</v>
      </c>
      <c r="J18" s="85">
        <v>11.2</v>
      </c>
      <c r="K18" s="85">
        <v>0</v>
      </c>
      <c r="L18" s="85">
        <v>0</v>
      </c>
      <c r="M18" s="69">
        <f t="shared" si="1"/>
        <v>5.4000000000001585</v>
      </c>
      <c r="N18" s="69">
        <v>3218.9</v>
      </c>
      <c r="O18" s="69">
        <v>5900</v>
      </c>
      <c r="P18" s="3">
        <f>N18/O18</f>
        <v>0.5455762711864407</v>
      </c>
      <c r="Q18" s="2">
        <v>5429.8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42968</v>
      </c>
      <c r="B19" s="69">
        <v>2805.9</v>
      </c>
      <c r="C19" s="80">
        <v>310.6</v>
      </c>
      <c r="D19" s="113">
        <v>310.6</v>
      </c>
      <c r="E19" s="113">
        <f t="shared" si="0"/>
        <v>0</v>
      </c>
      <c r="F19" s="85">
        <v>20.4</v>
      </c>
      <c r="G19" s="85">
        <v>549.8</v>
      </c>
      <c r="H19" s="69">
        <v>311.1</v>
      </c>
      <c r="I19" s="85">
        <v>126.5</v>
      </c>
      <c r="J19" s="85">
        <v>1.3</v>
      </c>
      <c r="K19" s="85">
        <v>0</v>
      </c>
      <c r="L19" s="85">
        <v>0</v>
      </c>
      <c r="M19" s="69">
        <f>N19-B19-C19-F19-G19-H19-I19-J19-K19-L19</f>
        <v>7.299999999999568</v>
      </c>
      <c r="N19" s="69">
        <v>4132.9</v>
      </c>
      <c r="O19" s="69">
        <v>4800</v>
      </c>
      <c r="P19" s="3">
        <f>N19/O19</f>
        <v>0.8610208333333332</v>
      </c>
      <c r="Q19" s="2">
        <v>5429.8</v>
      </c>
      <c r="R19" s="75">
        <v>0</v>
      </c>
      <c r="S19" s="69">
        <v>0</v>
      </c>
      <c r="T19" s="76">
        <v>0.2</v>
      </c>
      <c r="U19" s="137">
        <v>0</v>
      </c>
      <c r="V19" s="138"/>
      <c r="W19" s="74">
        <f t="shared" si="3"/>
        <v>0.2</v>
      </c>
    </row>
    <row r="20" spans="1:23" ht="12.75">
      <c r="A20" s="10">
        <v>42969</v>
      </c>
      <c r="B20" s="69">
        <v>4454.3</v>
      </c>
      <c r="C20" s="80">
        <v>122.6</v>
      </c>
      <c r="D20" s="113">
        <v>122.6</v>
      </c>
      <c r="E20" s="113">
        <f t="shared" si="0"/>
        <v>0</v>
      </c>
      <c r="F20" s="85">
        <v>77.5</v>
      </c>
      <c r="G20" s="69">
        <v>661.5</v>
      </c>
      <c r="H20" s="69">
        <v>127.2</v>
      </c>
      <c r="I20" s="85">
        <v>103.5</v>
      </c>
      <c r="J20" s="85">
        <v>26.1</v>
      </c>
      <c r="K20" s="85">
        <v>0</v>
      </c>
      <c r="L20" s="85">
        <v>0</v>
      </c>
      <c r="M20" s="69">
        <f>N20-B20-C20-F20-G20-H20-I20-J20-K20-L20</f>
        <v>11.699999999999442</v>
      </c>
      <c r="N20" s="69">
        <v>5584.4</v>
      </c>
      <c r="O20" s="69">
        <v>4800</v>
      </c>
      <c r="P20" s="3">
        <f>N20/O20</f>
        <v>1.1634166666666665</v>
      </c>
      <c r="Q20" s="2">
        <v>5429.8</v>
      </c>
      <c r="R20" s="75">
        <v>2.7</v>
      </c>
      <c r="S20" s="69">
        <v>0</v>
      </c>
      <c r="T20" s="76">
        <v>20</v>
      </c>
      <c r="U20" s="137">
        <v>0</v>
      </c>
      <c r="V20" s="138"/>
      <c r="W20" s="74">
        <f t="shared" si="3"/>
        <v>22.7</v>
      </c>
    </row>
    <row r="21" spans="1:23" ht="12.75">
      <c r="A21" s="10">
        <v>42970</v>
      </c>
      <c r="B21" s="69">
        <v>2788.9</v>
      </c>
      <c r="C21" s="80">
        <v>115.8</v>
      </c>
      <c r="D21" s="113">
        <v>115.8</v>
      </c>
      <c r="E21" s="113">
        <f t="shared" si="0"/>
        <v>0</v>
      </c>
      <c r="F21" s="85">
        <v>49.2</v>
      </c>
      <c r="G21" s="69">
        <v>1039.5</v>
      </c>
      <c r="H21" s="69">
        <v>201.2</v>
      </c>
      <c r="I21" s="85">
        <v>18.7</v>
      </c>
      <c r="J21" s="85">
        <v>4.8</v>
      </c>
      <c r="K21" s="85">
        <v>0</v>
      </c>
      <c r="L21" s="85">
        <v>0</v>
      </c>
      <c r="M21" s="69">
        <f t="shared" si="1"/>
        <v>16.700000000000102</v>
      </c>
      <c r="N21" s="69">
        <v>4234.8</v>
      </c>
      <c r="O21" s="69">
        <v>4800</v>
      </c>
      <c r="P21" s="3">
        <f t="shared" si="2"/>
        <v>0.8822500000000001</v>
      </c>
      <c r="Q21" s="2">
        <v>5429.8</v>
      </c>
      <c r="R21" s="81">
        <v>11.2</v>
      </c>
      <c r="S21" s="80">
        <v>0</v>
      </c>
      <c r="T21" s="76">
        <v>27</v>
      </c>
      <c r="U21" s="137">
        <v>0</v>
      </c>
      <c r="V21" s="138"/>
      <c r="W21" s="74">
        <f t="shared" si="3"/>
        <v>38.2</v>
      </c>
    </row>
    <row r="22" spans="1:23" ht="12.75">
      <c r="A22" s="10">
        <v>42975</v>
      </c>
      <c r="B22" s="69">
        <v>819.2</v>
      </c>
      <c r="C22" s="80">
        <v>3149.4</v>
      </c>
      <c r="D22" s="113">
        <v>3149.4</v>
      </c>
      <c r="E22" s="113">
        <f t="shared" si="0"/>
        <v>0</v>
      </c>
      <c r="F22" s="85">
        <v>87.4</v>
      </c>
      <c r="G22" s="69">
        <v>2163.2</v>
      </c>
      <c r="H22" s="69">
        <v>112.6</v>
      </c>
      <c r="I22" s="85">
        <v>115.1</v>
      </c>
      <c r="J22" s="85">
        <v>4.6</v>
      </c>
      <c r="K22" s="85">
        <v>0</v>
      </c>
      <c r="L22" s="85">
        <v>0</v>
      </c>
      <c r="M22" s="69">
        <f t="shared" si="1"/>
        <v>17.399999999999828</v>
      </c>
      <c r="N22" s="69">
        <v>6468.9</v>
      </c>
      <c r="O22" s="69">
        <v>5300</v>
      </c>
      <c r="P22" s="3">
        <f>N22/O22</f>
        <v>1.2205471698113206</v>
      </c>
      <c r="Q22" s="2">
        <v>5429.8</v>
      </c>
      <c r="R22" s="81">
        <v>0</v>
      </c>
      <c r="S22" s="80">
        <v>0</v>
      </c>
      <c r="T22" s="76">
        <v>0</v>
      </c>
      <c r="U22" s="137">
        <v>0</v>
      </c>
      <c r="V22" s="138"/>
      <c r="W22" s="74">
        <f t="shared" si="3"/>
        <v>0</v>
      </c>
    </row>
    <row r="23" spans="1:23" ht="12.75">
      <c r="A23" s="10">
        <v>42976</v>
      </c>
      <c r="B23" s="69">
        <v>1315.2</v>
      </c>
      <c r="C23" s="80">
        <v>513.1</v>
      </c>
      <c r="D23" s="113">
        <v>513.1</v>
      </c>
      <c r="E23" s="113">
        <f t="shared" si="0"/>
        <v>0</v>
      </c>
      <c r="F23" s="85">
        <v>104</v>
      </c>
      <c r="G23" s="69">
        <v>3039</v>
      </c>
      <c r="H23" s="69">
        <v>130.2</v>
      </c>
      <c r="I23" s="85">
        <v>98.2</v>
      </c>
      <c r="J23" s="85">
        <v>14.7</v>
      </c>
      <c r="K23" s="85">
        <v>0</v>
      </c>
      <c r="L23" s="85">
        <v>0</v>
      </c>
      <c r="M23" s="69">
        <f t="shared" si="1"/>
        <v>10.3000000000001</v>
      </c>
      <c r="N23" s="69">
        <v>5224.7</v>
      </c>
      <c r="O23" s="69">
        <v>11500</v>
      </c>
      <c r="P23" s="3">
        <f>N23/O23</f>
        <v>0.4543217391304348</v>
      </c>
      <c r="Q23" s="2">
        <v>5429.8</v>
      </c>
      <c r="R23" s="81">
        <v>0</v>
      </c>
      <c r="S23" s="80">
        <v>0</v>
      </c>
      <c r="T23" s="76">
        <v>0</v>
      </c>
      <c r="U23" s="137">
        <v>0</v>
      </c>
      <c r="V23" s="138"/>
      <c r="W23" s="74">
        <f t="shared" si="3"/>
        <v>0</v>
      </c>
    </row>
    <row r="24" spans="1:23" ht="12.75">
      <c r="A24" s="10">
        <v>42977</v>
      </c>
      <c r="B24" s="69">
        <v>5927.2</v>
      </c>
      <c r="C24" s="80">
        <v>441.1</v>
      </c>
      <c r="D24" s="113">
        <v>441.1</v>
      </c>
      <c r="E24" s="113">
        <f t="shared" si="0"/>
        <v>0</v>
      </c>
      <c r="F24" s="85">
        <v>128.3</v>
      </c>
      <c r="G24" s="69">
        <v>2868.1</v>
      </c>
      <c r="H24" s="69">
        <v>159.4</v>
      </c>
      <c r="I24" s="85">
        <v>121.6</v>
      </c>
      <c r="J24" s="85">
        <v>16</v>
      </c>
      <c r="K24" s="85">
        <v>0</v>
      </c>
      <c r="L24" s="85">
        <v>0</v>
      </c>
      <c r="M24" s="69">
        <f t="shared" si="1"/>
        <v>10.50000000000091</v>
      </c>
      <c r="N24" s="69">
        <v>9672.2</v>
      </c>
      <c r="O24" s="69">
        <f>12893.4-587</f>
        <v>12306.4</v>
      </c>
      <c r="P24" s="3">
        <f t="shared" si="2"/>
        <v>0.7859487746213353</v>
      </c>
      <c r="Q24" s="2">
        <v>5429.8</v>
      </c>
      <c r="R24" s="81">
        <v>50.04</v>
      </c>
      <c r="S24" s="80">
        <v>0</v>
      </c>
      <c r="T24" s="76">
        <v>0</v>
      </c>
      <c r="U24" s="137">
        <v>0</v>
      </c>
      <c r="V24" s="138"/>
      <c r="W24" s="74">
        <f t="shared" si="3"/>
        <v>50.04</v>
      </c>
    </row>
    <row r="25" spans="1:23" ht="13.5" thickBot="1">
      <c r="A25" s="118">
        <v>42978</v>
      </c>
      <c r="B25" s="119">
        <v>7101.5</v>
      </c>
      <c r="C25" s="120">
        <v>49.3</v>
      </c>
      <c r="D25" s="121">
        <v>49.3</v>
      </c>
      <c r="E25" s="121">
        <f t="shared" si="0"/>
        <v>0</v>
      </c>
      <c r="F25" s="122">
        <v>59</v>
      </c>
      <c r="G25" s="119">
        <v>376.9</v>
      </c>
      <c r="H25" s="119">
        <v>212.7</v>
      </c>
      <c r="I25" s="122">
        <v>94.8</v>
      </c>
      <c r="J25" s="122">
        <v>20.6</v>
      </c>
      <c r="K25" s="122">
        <v>0</v>
      </c>
      <c r="L25" s="122">
        <v>0</v>
      </c>
      <c r="M25" s="69">
        <f t="shared" si="1"/>
        <v>48.3999999999999</v>
      </c>
      <c r="N25" s="119">
        <v>7963.2</v>
      </c>
      <c r="O25" s="119">
        <v>8000</v>
      </c>
      <c r="P25" s="3">
        <f t="shared" si="2"/>
        <v>0.9954</v>
      </c>
      <c r="Q25" s="2">
        <v>5429.8</v>
      </c>
      <c r="R25" s="69">
        <v>0</v>
      </c>
      <c r="S25" s="69">
        <v>0</v>
      </c>
      <c r="T25" s="69">
        <v>963.04</v>
      </c>
      <c r="U25" s="161">
        <v>0</v>
      </c>
      <c r="V25" s="161"/>
      <c r="W25" s="69">
        <f t="shared" si="3"/>
        <v>963.04</v>
      </c>
    </row>
    <row r="26" spans="1:23" ht="13.5" thickBot="1">
      <c r="A26" s="90" t="s">
        <v>28</v>
      </c>
      <c r="B26" s="92">
        <f aca="true" t="shared" si="4" ref="B26:L26">SUM(B4:B25)</f>
        <v>65137.2</v>
      </c>
      <c r="C26" s="92">
        <f t="shared" si="4"/>
        <v>5318.2300000000005</v>
      </c>
      <c r="D26" s="115">
        <f t="shared" si="4"/>
        <v>5318.200000000001</v>
      </c>
      <c r="E26" s="115">
        <f t="shared" si="4"/>
        <v>0.030000000000001137</v>
      </c>
      <c r="F26" s="92">
        <f t="shared" si="4"/>
        <v>1037.8</v>
      </c>
      <c r="G26" s="92">
        <f t="shared" si="4"/>
        <v>15447.5</v>
      </c>
      <c r="H26" s="92">
        <f t="shared" si="4"/>
        <v>25190.300000000003</v>
      </c>
      <c r="I26" s="92">
        <f t="shared" si="4"/>
        <v>2129.8</v>
      </c>
      <c r="J26" s="92">
        <f t="shared" si="4"/>
        <v>439.1</v>
      </c>
      <c r="K26" s="92">
        <f t="shared" si="4"/>
        <v>547.1999999999999</v>
      </c>
      <c r="L26" s="92">
        <f t="shared" si="4"/>
        <v>2175.5</v>
      </c>
      <c r="M26" s="91">
        <f>SUM(M4:M24)</f>
        <v>1983.370000000002</v>
      </c>
      <c r="N26" s="91">
        <f>SUM(N4:N25)</f>
        <v>119454.39999999998</v>
      </c>
      <c r="O26" s="91">
        <f>SUM(O4:O25)</f>
        <v>128156.4</v>
      </c>
      <c r="P26" s="93">
        <f>N26/O26</f>
        <v>0.9320985920328597</v>
      </c>
      <c r="Q26" s="2"/>
      <c r="R26" s="82">
        <f>SUM(R4:R25)</f>
        <v>63.94</v>
      </c>
      <c r="S26" s="82">
        <f>SUM(S4:S25)</f>
        <v>0</v>
      </c>
      <c r="T26" s="82">
        <f>SUM(T4:T25)</f>
        <v>1062.6399999999999</v>
      </c>
      <c r="U26" s="126">
        <f>SUM(U4:U24)</f>
        <v>1</v>
      </c>
      <c r="V26" s="127"/>
      <c r="W26" s="82">
        <f>R26+S26+U26+T26+V26</f>
        <v>1127.58</v>
      </c>
    </row>
    <row r="27" spans="1:17" ht="14.25">
      <c r="A27" s="1"/>
      <c r="B27" s="9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8" t="s">
        <v>33</v>
      </c>
      <c r="S29" s="128"/>
      <c r="T29" s="128"/>
      <c r="U29" s="12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 t="s">
        <v>29</v>
      </c>
      <c r="S30" s="129"/>
      <c r="T30" s="129"/>
      <c r="U30" s="12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>
        <v>42979</v>
      </c>
      <c r="S31" s="133">
        <v>8826.98</v>
      </c>
      <c r="T31" s="133"/>
      <c r="U31" s="13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1"/>
      <c r="S32" s="133"/>
      <c r="T32" s="133"/>
      <c r="U32" s="13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4" t="s">
        <v>45</v>
      </c>
      <c r="T34" s="13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6" t="s">
        <v>40</v>
      </c>
      <c r="T35" s="13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8" t="s">
        <v>30</v>
      </c>
      <c r="S39" s="128"/>
      <c r="T39" s="128"/>
      <c r="U39" s="128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5" t="s">
        <v>31</v>
      </c>
      <c r="S40" s="125"/>
      <c r="T40" s="125"/>
      <c r="U40" s="125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0">
        <v>42979</v>
      </c>
      <c r="S41" s="132">
        <v>53176.6</v>
      </c>
      <c r="T41" s="132"/>
      <c r="U41" s="13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1"/>
      <c r="S42" s="132"/>
      <c r="T42" s="132"/>
      <c r="U42" s="13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4:V24"/>
    <mergeCell ref="U26:V26"/>
    <mergeCell ref="R29:U29"/>
    <mergeCell ref="R30:U30"/>
    <mergeCell ref="R31:R32"/>
    <mergeCell ref="S31:U32"/>
    <mergeCell ref="U23:V23"/>
    <mergeCell ref="U25:V25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H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111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113</v>
      </c>
      <c r="S1" s="145"/>
      <c r="T1" s="145"/>
      <c r="U1" s="145"/>
      <c r="V1" s="145"/>
      <c r="W1" s="146"/>
    </row>
    <row r="2" spans="1:23" ht="15" thickBot="1">
      <c r="A2" s="147" t="s">
        <v>114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115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42979</v>
      </c>
      <c r="B4" s="69">
        <v>1997.7</v>
      </c>
      <c r="C4" s="69">
        <v>1.8</v>
      </c>
      <c r="D4" s="113">
        <v>1.8</v>
      </c>
      <c r="E4" s="113">
        <f aca="true" t="shared" si="0" ref="E4:E24">C4-D4</f>
        <v>0</v>
      </c>
      <c r="F4" s="69">
        <v>24.4</v>
      </c>
      <c r="G4" s="69">
        <v>127.4</v>
      </c>
      <c r="H4" s="73">
        <v>315.7</v>
      </c>
      <c r="I4" s="85">
        <v>108.1</v>
      </c>
      <c r="J4" s="85">
        <v>22.1</v>
      </c>
      <c r="K4" s="85">
        <v>0</v>
      </c>
      <c r="L4" s="69">
        <v>2426.9</v>
      </c>
      <c r="M4" s="69">
        <f aca="true" t="shared" si="1" ref="M4:M24">N4-B4-C4-F4-G4-H4-I4-J4-K4-L4</f>
        <v>13.799999999999727</v>
      </c>
      <c r="N4" s="69">
        <v>5037.9</v>
      </c>
      <c r="O4" s="69">
        <v>5000</v>
      </c>
      <c r="P4" s="3">
        <f aca="true" t="shared" si="2" ref="P4:P24">N4/O4</f>
        <v>1.00758</v>
      </c>
      <c r="Q4" s="2">
        <f>AVERAGE(N4:N24)</f>
        <v>4962.567142857141</v>
      </c>
      <c r="R4" s="71">
        <v>0</v>
      </c>
      <c r="S4" s="72">
        <v>0</v>
      </c>
      <c r="T4" s="73">
        <v>418.6</v>
      </c>
      <c r="U4" s="155">
        <v>0</v>
      </c>
      <c r="V4" s="156"/>
      <c r="W4" s="74">
        <f>R4+S4+U4+T4+V4</f>
        <v>418.6</v>
      </c>
    </row>
    <row r="5" spans="1:23" ht="12.75">
      <c r="A5" s="10">
        <v>42982</v>
      </c>
      <c r="B5" s="69">
        <v>1773.9</v>
      </c>
      <c r="C5" s="69">
        <v>13.2</v>
      </c>
      <c r="D5" s="113">
        <v>13.2</v>
      </c>
      <c r="E5" s="113">
        <f t="shared" si="0"/>
        <v>0</v>
      </c>
      <c r="F5" s="69">
        <v>23</v>
      </c>
      <c r="G5" s="69">
        <v>198.2</v>
      </c>
      <c r="H5" s="86">
        <v>373.4</v>
      </c>
      <c r="I5" s="85">
        <v>64.4</v>
      </c>
      <c r="J5" s="85">
        <v>41.4</v>
      </c>
      <c r="K5" s="85">
        <v>0</v>
      </c>
      <c r="L5" s="69">
        <v>0</v>
      </c>
      <c r="M5" s="69">
        <f t="shared" si="1"/>
        <v>15.899999999999984</v>
      </c>
      <c r="N5" s="69">
        <v>2503.4</v>
      </c>
      <c r="O5" s="69">
        <v>2800</v>
      </c>
      <c r="P5" s="3">
        <f t="shared" si="2"/>
        <v>0.8940714285714286</v>
      </c>
      <c r="Q5" s="2">
        <v>4962.6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4">R5+S5+U5+T5+V5</f>
        <v>0</v>
      </c>
    </row>
    <row r="6" spans="1:23" ht="12.75">
      <c r="A6" s="10">
        <v>42983</v>
      </c>
      <c r="B6" s="69">
        <v>2492</v>
      </c>
      <c r="C6" s="69">
        <v>4.5</v>
      </c>
      <c r="D6" s="113">
        <v>4.5</v>
      </c>
      <c r="E6" s="113">
        <f t="shared" si="0"/>
        <v>0</v>
      </c>
      <c r="F6" s="78">
        <v>69.4</v>
      </c>
      <c r="G6" s="69">
        <v>162.8</v>
      </c>
      <c r="H6" s="87">
        <v>394.1</v>
      </c>
      <c r="I6" s="85">
        <v>118.6</v>
      </c>
      <c r="J6" s="85">
        <v>35.1</v>
      </c>
      <c r="K6" s="85">
        <v>540</v>
      </c>
      <c r="L6" s="85">
        <v>0</v>
      </c>
      <c r="M6" s="69">
        <f t="shared" si="1"/>
        <v>11.030000000000086</v>
      </c>
      <c r="N6" s="69">
        <v>3827.53</v>
      </c>
      <c r="O6" s="69">
        <v>4000</v>
      </c>
      <c r="P6" s="3">
        <f t="shared" si="2"/>
        <v>0.9568825000000001</v>
      </c>
      <c r="Q6" s="2">
        <v>4962.6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42984</v>
      </c>
      <c r="B7" s="84">
        <v>3752.2</v>
      </c>
      <c r="C7" s="69">
        <v>10.6</v>
      </c>
      <c r="D7" s="113">
        <v>10.6</v>
      </c>
      <c r="E7" s="113">
        <f t="shared" si="0"/>
        <v>0</v>
      </c>
      <c r="F7" s="69">
        <v>57.8</v>
      </c>
      <c r="G7" s="69">
        <v>3224.4</v>
      </c>
      <c r="H7" s="86">
        <v>157.5</v>
      </c>
      <c r="I7" s="85">
        <v>83.3</v>
      </c>
      <c r="J7" s="85">
        <v>17.2</v>
      </c>
      <c r="K7" s="85">
        <v>0</v>
      </c>
      <c r="L7" s="85">
        <v>0</v>
      </c>
      <c r="M7" s="69">
        <f t="shared" si="1"/>
        <v>25.439999999999603</v>
      </c>
      <c r="N7" s="69">
        <v>7328.44</v>
      </c>
      <c r="O7" s="69">
        <v>6000</v>
      </c>
      <c r="P7" s="3">
        <f t="shared" si="2"/>
        <v>1.2214066666666665</v>
      </c>
      <c r="Q7" s="2">
        <v>4962.6</v>
      </c>
      <c r="R7" s="77">
        <v>0</v>
      </c>
      <c r="S7" s="78">
        <v>0</v>
      </c>
      <c r="T7" s="79">
        <v>0</v>
      </c>
      <c r="U7" s="139">
        <v>0</v>
      </c>
      <c r="V7" s="140"/>
      <c r="W7" s="74">
        <f t="shared" si="3"/>
        <v>0</v>
      </c>
    </row>
    <row r="8" spans="1:23" ht="12.75">
      <c r="A8" s="10">
        <v>42985</v>
      </c>
      <c r="B8" s="69">
        <v>7999.1</v>
      </c>
      <c r="C8" s="80">
        <v>98.1</v>
      </c>
      <c r="D8" s="113">
        <v>98.1</v>
      </c>
      <c r="E8" s="113">
        <f t="shared" si="0"/>
        <v>0</v>
      </c>
      <c r="F8" s="85">
        <v>56.8</v>
      </c>
      <c r="G8" s="85">
        <v>254.7</v>
      </c>
      <c r="H8" s="69">
        <v>441.6</v>
      </c>
      <c r="I8" s="85">
        <v>83.9</v>
      </c>
      <c r="J8" s="85">
        <v>46.8</v>
      </c>
      <c r="K8" s="85">
        <v>0</v>
      </c>
      <c r="L8" s="85">
        <v>0</v>
      </c>
      <c r="M8" s="69">
        <f t="shared" si="1"/>
        <v>13.100000000000065</v>
      </c>
      <c r="N8" s="69">
        <v>8994.1</v>
      </c>
      <c r="O8" s="69">
        <v>7900</v>
      </c>
      <c r="P8" s="3">
        <f t="shared" si="2"/>
        <v>1.138493670886076</v>
      </c>
      <c r="Q8" s="2">
        <v>4962.6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42986</v>
      </c>
      <c r="B9" s="69">
        <v>2251.4</v>
      </c>
      <c r="C9" s="80">
        <v>3.9</v>
      </c>
      <c r="D9" s="113">
        <v>3.9</v>
      </c>
      <c r="E9" s="113">
        <f>C9-D9</f>
        <v>0</v>
      </c>
      <c r="F9" s="85">
        <v>10.6</v>
      </c>
      <c r="G9" s="89">
        <v>186.5</v>
      </c>
      <c r="H9" s="69">
        <v>330.9</v>
      </c>
      <c r="I9" s="85">
        <v>84.2</v>
      </c>
      <c r="J9" s="85">
        <v>118.7</v>
      </c>
      <c r="K9" s="85">
        <v>0</v>
      </c>
      <c r="L9" s="85">
        <v>0</v>
      </c>
      <c r="M9" s="69">
        <f>N9-B9-C9-F9-G9-H9-I9-J9-K9-L9</f>
        <v>9.299999999999926</v>
      </c>
      <c r="N9" s="69">
        <v>2995.5</v>
      </c>
      <c r="O9" s="69">
        <v>3500</v>
      </c>
      <c r="P9" s="3">
        <f t="shared" si="2"/>
        <v>0.8558571428571429</v>
      </c>
      <c r="Q9" s="2">
        <v>4962.6</v>
      </c>
      <c r="R9" s="77">
        <v>0</v>
      </c>
      <c r="S9" s="78">
        <v>0</v>
      </c>
      <c r="T9" s="76">
        <v>0</v>
      </c>
      <c r="U9" s="137">
        <v>0</v>
      </c>
      <c r="V9" s="138"/>
      <c r="W9" s="74">
        <f t="shared" si="3"/>
        <v>0</v>
      </c>
    </row>
    <row r="10" spans="1:23" ht="12.75">
      <c r="A10" s="10">
        <v>42989</v>
      </c>
      <c r="B10" s="69">
        <v>544.4</v>
      </c>
      <c r="C10" s="80">
        <v>41.8</v>
      </c>
      <c r="D10" s="113">
        <v>41.8</v>
      </c>
      <c r="E10" s="113">
        <f>C10-D10</f>
        <v>0</v>
      </c>
      <c r="F10" s="85">
        <v>14</v>
      </c>
      <c r="G10" s="85">
        <v>119</v>
      </c>
      <c r="H10" s="69">
        <v>414.3</v>
      </c>
      <c r="I10" s="85">
        <v>133.5</v>
      </c>
      <c r="J10" s="85">
        <v>35.4</v>
      </c>
      <c r="K10" s="85">
        <v>0</v>
      </c>
      <c r="L10" s="85">
        <v>0</v>
      </c>
      <c r="M10" s="69">
        <f t="shared" si="1"/>
        <v>12.040000000000113</v>
      </c>
      <c r="N10" s="69">
        <v>1314.44</v>
      </c>
      <c r="O10" s="78">
        <v>1400</v>
      </c>
      <c r="P10" s="3">
        <f t="shared" si="2"/>
        <v>0.9388857142857143</v>
      </c>
      <c r="Q10" s="2">
        <v>4962.6</v>
      </c>
      <c r="R10" s="77">
        <v>0</v>
      </c>
      <c r="S10" s="78">
        <v>0</v>
      </c>
      <c r="T10" s="76">
        <v>20.7</v>
      </c>
      <c r="U10" s="137">
        <v>0</v>
      </c>
      <c r="V10" s="138"/>
      <c r="W10" s="74">
        <f>R10+S10+U10+T10+V10</f>
        <v>20.7</v>
      </c>
    </row>
    <row r="11" spans="1:23" ht="12.75">
      <c r="A11" s="10">
        <v>42990</v>
      </c>
      <c r="B11" s="69">
        <v>567.6</v>
      </c>
      <c r="C11" s="80">
        <v>14.3</v>
      </c>
      <c r="D11" s="113">
        <v>14.3</v>
      </c>
      <c r="E11" s="113">
        <f t="shared" si="0"/>
        <v>0</v>
      </c>
      <c r="F11" s="85">
        <v>36.7</v>
      </c>
      <c r="G11" s="85">
        <v>169.8</v>
      </c>
      <c r="H11" s="69">
        <v>260</v>
      </c>
      <c r="I11" s="85">
        <v>116.4</v>
      </c>
      <c r="J11" s="85">
        <v>5.9</v>
      </c>
      <c r="K11" s="85">
        <v>0</v>
      </c>
      <c r="L11" s="85">
        <v>0</v>
      </c>
      <c r="M11" s="69">
        <f>N11-B11-C11-F11-G11-H11-I11-J11-K11-L11</f>
        <v>8.29999999999996</v>
      </c>
      <c r="N11" s="69">
        <v>1179</v>
      </c>
      <c r="O11" s="69">
        <v>1300</v>
      </c>
      <c r="P11" s="3">
        <f t="shared" si="2"/>
        <v>0.9069230769230769</v>
      </c>
      <c r="Q11" s="2">
        <v>4962.6</v>
      </c>
      <c r="R11" s="75">
        <v>0</v>
      </c>
      <c r="S11" s="69">
        <v>0</v>
      </c>
      <c r="T11" s="76">
        <v>0</v>
      </c>
      <c r="U11" s="137">
        <v>1</v>
      </c>
      <c r="V11" s="138"/>
      <c r="W11" s="74">
        <f t="shared" si="3"/>
        <v>1</v>
      </c>
    </row>
    <row r="12" spans="1:23" ht="12.75">
      <c r="A12" s="10">
        <v>42991</v>
      </c>
      <c r="B12" s="84">
        <v>536.4</v>
      </c>
      <c r="C12" s="80">
        <v>51.5</v>
      </c>
      <c r="D12" s="113">
        <v>51.5</v>
      </c>
      <c r="E12" s="113">
        <f t="shared" si="0"/>
        <v>0</v>
      </c>
      <c r="F12" s="85">
        <v>23.4</v>
      </c>
      <c r="G12" s="85">
        <v>126.9</v>
      </c>
      <c r="H12" s="69">
        <v>760.6</v>
      </c>
      <c r="I12" s="85">
        <v>75.6</v>
      </c>
      <c r="J12" s="85">
        <v>11.5</v>
      </c>
      <c r="K12" s="85">
        <v>0</v>
      </c>
      <c r="L12" s="85">
        <v>0</v>
      </c>
      <c r="M12" s="69">
        <f>N12-B12-C12-F12-G12-H12-I12-J12-K12-L12</f>
        <v>9.80000000000021</v>
      </c>
      <c r="N12" s="69">
        <v>1595.7</v>
      </c>
      <c r="O12" s="69">
        <v>1800</v>
      </c>
      <c r="P12" s="3">
        <f t="shared" si="2"/>
        <v>0.8865000000000001</v>
      </c>
      <c r="Q12" s="2">
        <v>4962.6</v>
      </c>
      <c r="R12" s="75">
        <v>0</v>
      </c>
      <c r="S12" s="69">
        <v>0</v>
      </c>
      <c r="T12" s="76">
        <v>0</v>
      </c>
      <c r="U12" s="137">
        <v>0</v>
      </c>
      <c r="V12" s="138"/>
      <c r="W12" s="74">
        <f t="shared" si="3"/>
        <v>0</v>
      </c>
    </row>
    <row r="13" spans="1:23" ht="12.75">
      <c r="A13" s="10">
        <v>42992</v>
      </c>
      <c r="B13" s="69">
        <v>4635</v>
      </c>
      <c r="C13" s="80">
        <v>128.6</v>
      </c>
      <c r="D13" s="113">
        <v>128.6</v>
      </c>
      <c r="E13" s="113">
        <f t="shared" si="0"/>
        <v>0</v>
      </c>
      <c r="F13" s="85">
        <v>43.7</v>
      </c>
      <c r="G13" s="85">
        <v>373.7</v>
      </c>
      <c r="H13" s="69">
        <v>364.3</v>
      </c>
      <c r="I13" s="85">
        <v>73.5</v>
      </c>
      <c r="J13" s="85">
        <v>5.6</v>
      </c>
      <c r="K13" s="85">
        <v>0</v>
      </c>
      <c r="L13" s="85">
        <v>0</v>
      </c>
      <c r="M13" s="69">
        <f>N13-B13-C13-F13-G13-H13-I13-J13-K13-L13</f>
        <v>9.29999999999975</v>
      </c>
      <c r="N13" s="69">
        <v>5633.7</v>
      </c>
      <c r="O13" s="69">
        <v>7600</v>
      </c>
      <c r="P13" s="3">
        <f t="shared" si="2"/>
        <v>0.7412763157894736</v>
      </c>
      <c r="Q13" s="2">
        <v>4962.6</v>
      </c>
      <c r="R13" s="75">
        <v>241.8</v>
      </c>
      <c r="S13" s="69">
        <v>0</v>
      </c>
      <c r="T13" s="76">
        <v>756.3</v>
      </c>
      <c r="U13" s="137">
        <v>0</v>
      </c>
      <c r="V13" s="138"/>
      <c r="W13" s="74">
        <f t="shared" si="3"/>
        <v>998.0999999999999</v>
      </c>
    </row>
    <row r="14" spans="1:23" ht="12.75">
      <c r="A14" s="10">
        <v>42993</v>
      </c>
      <c r="B14" s="69">
        <v>8774.4</v>
      </c>
      <c r="C14" s="80">
        <v>57.7</v>
      </c>
      <c r="D14" s="113">
        <v>57.7</v>
      </c>
      <c r="E14" s="113">
        <f t="shared" si="0"/>
        <v>0</v>
      </c>
      <c r="F14" s="85">
        <v>53.4</v>
      </c>
      <c r="G14" s="85">
        <v>316.2</v>
      </c>
      <c r="H14" s="69">
        <v>596.6</v>
      </c>
      <c r="I14" s="85">
        <v>12.9</v>
      </c>
      <c r="J14" s="85">
        <v>6.8</v>
      </c>
      <c r="K14" s="85">
        <v>0</v>
      </c>
      <c r="L14" s="85">
        <v>0</v>
      </c>
      <c r="M14" s="69">
        <f t="shared" si="1"/>
        <v>12.900000000000023</v>
      </c>
      <c r="N14" s="69">
        <v>9830.9</v>
      </c>
      <c r="O14" s="69">
        <v>5000</v>
      </c>
      <c r="P14" s="3">
        <f t="shared" si="2"/>
        <v>1.9661799999999998</v>
      </c>
      <c r="Q14" s="2">
        <v>4962.6</v>
      </c>
      <c r="R14" s="75">
        <v>0</v>
      </c>
      <c r="S14" s="69">
        <v>0</v>
      </c>
      <c r="T14" s="80">
        <v>0</v>
      </c>
      <c r="U14" s="137">
        <v>0</v>
      </c>
      <c r="V14" s="138"/>
      <c r="W14" s="74">
        <f t="shared" si="3"/>
        <v>0</v>
      </c>
    </row>
    <row r="15" spans="1:23" ht="12.75">
      <c r="A15" s="10">
        <v>42996</v>
      </c>
      <c r="B15" s="69">
        <v>1633.7</v>
      </c>
      <c r="C15" s="69">
        <v>127</v>
      </c>
      <c r="D15" s="113">
        <v>127</v>
      </c>
      <c r="E15" s="113">
        <f t="shared" si="0"/>
        <v>0</v>
      </c>
      <c r="F15" s="88">
        <v>45.3</v>
      </c>
      <c r="G15" s="88">
        <v>325.2</v>
      </c>
      <c r="H15" s="89">
        <v>867.8</v>
      </c>
      <c r="I15" s="88">
        <v>115.7</v>
      </c>
      <c r="J15" s="88">
        <v>9.4</v>
      </c>
      <c r="K15" s="88">
        <v>0</v>
      </c>
      <c r="L15" s="88">
        <v>0</v>
      </c>
      <c r="M15" s="69">
        <f t="shared" si="1"/>
        <v>10.800000000000088</v>
      </c>
      <c r="N15" s="69">
        <v>3134.9</v>
      </c>
      <c r="O15" s="78">
        <v>4800</v>
      </c>
      <c r="P15" s="3">
        <f>N15/O15</f>
        <v>0.6531041666666667</v>
      </c>
      <c r="Q15" s="2">
        <v>4962.6</v>
      </c>
      <c r="R15" s="75">
        <v>2.7</v>
      </c>
      <c r="S15" s="69">
        <v>0</v>
      </c>
      <c r="T15" s="80">
        <v>0</v>
      </c>
      <c r="U15" s="137">
        <v>0</v>
      </c>
      <c r="V15" s="138"/>
      <c r="W15" s="74">
        <f t="shared" si="3"/>
        <v>2.7</v>
      </c>
    </row>
    <row r="16" spans="1:23" ht="12.75">
      <c r="A16" s="10">
        <v>42997</v>
      </c>
      <c r="B16" s="69">
        <v>1901.8</v>
      </c>
      <c r="C16" s="80">
        <v>49.3</v>
      </c>
      <c r="D16" s="113">
        <v>49.3</v>
      </c>
      <c r="E16" s="113">
        <f t="shared" si="0"/>
        <v>0</v>
      </c>
      <c r="F16" s="85">
        <v>63.3</v>
      </c>
      <c r="G16" s="85">
        <v>532.6</v>
      </c>
      <c r="H16" s="69">
        <v>724.2</v>
      </c>
      <c r="I16" s="85">
        <v>156</v>
      </c>
      <c r="J16" s="85">
        <v>11.1</v>
      </c>
      <c r="K16" s="85">
        <v>0</v>
      </c>
      <c r="L16" s="85">
        <v>0</v>
      </c>
      <c r="M16" s="69">
        <f t="shared" si="1"/>
        <v>8.00000000000025</v>
      </c>
      <c r="N16" s="69">
        <v>3446.3</v>
      </c>
      <c r="O16" s="78">
        <v>4500</v>
      </c>
      <c r="P16" s="3">
        <f t="shared" si="2"/>
        <v>0.7658444444444444</v>
      </c>
      <c r="Q16" s="2">
        <v>4962.6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42998</v>
      </c>
      <c r="B17" s="69">
        <v>3559.9</v>
      </c>
      <c r="C17" s="80">
        <v>21.8</v>
      </c>
      <c r="D17" s="113">
        <v>21.8</v>
      </c>
      <c r="E17" s="113">
        <f t="shared" si="0"/>
        <v>0</v>
      </c>
      <c r="F17" s="85">
        <v>23</v>
      </c>
      <c r="G17" s="85">
        <v>541.8</v>
      </c>
      <c r="H17" s="69">
        <v>345.2</v>
      </c>
      <c r="I17" s="85">
        <v>51.3</v>
      </c>
      <c r="J17" s="85">
        <v>0.7</v>
      </c>
      <c r="K17" s="85">
        <v>0</v>
      </c>
      <c r="L17" s="85">
        <v>0</v>
      </c>
      <c r="M17" s="69">
        <f t="shared" si="1"/>
        <v>20.999999999999833</v>
      </c>
      <c r="N17" s="69">
        <v>4564.7</v>
      </c>
      <c r="O17" s="69">
        <v>4400</v>
      </c>
      <c r="P17" s="3">
        <f t="shared" si="2"/>
        <v>1.037431818181818</v>
      </c>
      <c r="Q17" s="2">
        <v>4962.6</v>
      </c>
      <c r="R17" s="75">
        <v>0</v>
      </c>
      <c r="S17" s="69">
        <v>0</v>
      </c>
      <c r="T17" s="80">
        <v>0</v>
      </c>
      <c r="U17" s="137">
        <v>0</v>
      </c>
      <c r="V17" s="138"/>
      <c r="W17" s="74">
        <f t="shared" si="3"/>
        <v>0</v>
      </c>
    </row>
    <row r="18" spans="1:23" ht="12.75">
      <c r="A18" s="10">
        <v>42999</v>
      </c>
      <c r="B18" s="69">
        <v>2085.5</v>
      </c>
      <c r="C18" s="80">
        <v>68.4</v>
      </c>
      <c r="D18" s="113">
        <v>68.4</v>
      </c>
      <c r="E18" s="113">
        <f t="shared" si="0"/>
        <v>0</v>
      </c>
      <c r="F18" s="85">
        <v>34</v>
      </c>
      <c r="G18" s="85">
        <v>254.4</v>
      </c>
      <c r="H18" s="69">
        <v>163.8</v>
      </c>
      <c r="I18" s="85">
        <v>123.6</v>
      </c>
      <c r="J18" s="85">
        <v>5.4</v>
      </c>
      <c r="K18" s="85">
        <v>0</v>
      </c>
      <c r="L18" s="85">
        <v>0</v>
      </c>
      <c r="M18" s="69">
        <f t="shared" si="1"/>
        <v>65.70000000000022</v>
      </c>
      <c r="N18" s="69">
        <v>2800.8</v>
      </c>
      <c r="O18" s="69">
        <v>5500</v>
      </c>
      <c r="P18" s="3">
        <f>N18/O18</f>
        <v>0.5092363636363637</v>
      </c>
      <c r="Q18" s="2">
        <v>4962.6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43000</v>
      </c>
      <c r="B19" s="69">
        <v>3862.3</v>
      </c>
      <c r="C19" s="80">
        <v>126.1</v>
      </c>
      <c r="D19" s="113">
        <v>126.1</v>
      </c>
      <c r="E19" s="113">
        <f t="shared" si="0"/>
        <v>0</v>
      </c>
      <c r="F19" s="85">
        <v>59.95</v>
      </c>
      <c r="G19" s="85">
        <v>770.5</v>
      </c>
      <c r="H19" s="69">
        <v>166.6</v>
      </c>
      <c r="I19" s="85">
        <v>55.9</v>
      </c>
      <c r="J19" s="85">
        <v>5.3</v>
      </c>
      <c r="K19" s="85">
        <v>0</v>
      </c>
      <c r="L19" s="85">
        <v>0</v>
      </c>
      <c r="M19" s="69">
        <f>N19-B19-C19-F19-G19-H19-I19-J19-K19-L19</f>
        <v>22.249999999999506</v>
      </c>
      <c r="N19" s="69">
        <v>5068.9</v>
      </c>
      <c r="O19" s="69">
        <v>5800</v>
      </c>
      <c r="P19" s="3">
        <f>N19/O19</f>
        <v>0.8739482758620689</v>
      </c>
      <c r="Q19" s="2">
        <v>4962.6</v>
      </c>
      <c r="R19" s="75">
        <v>0</v>
      </c>
      <c r="S19" s="69">
        <v>0</v>
      </c>
      <c r="T19" s="76">
        <v>949.85</v>
      </c>
      <c r="U19" s="137">
        <v>0</v>
      </c>
      <c r="V19" s="138"/>
      <c r="W19" s="74">
        <f t="shared" si="3"/>
        <v>949.85</v>
      </c>
    </row>
    <row r="20" spans="1:23" ht="12.75">
      <c r="A20" s="10">
        <v>43003</v>
      </c>
      <c r="B20" s="69">
        <v>897.6</v>
      </c>
      <c r="C20" s="80">
        <v>477.8</v>
      </c>
      <c r="D20" s="113">
        <v>477.8</v>
      </c>
      <c r="E20" s="113">
        <f t="shared" si="0"/>
        <v>0</v>
      </c>
      <c r="F20" s="85">
        <v>15.9</v>
      </c>
      <c r="G20" s="69">
        <v>995.9</v>
      </c>
      <c r="H20" s="69">
        <v>152.6</v>
      </c>
      <c r="I20" s="85">
        <v>96.5</v>
      </c>
      <c r="J20" s="85">
        <v>14.8</v>
      </c>
      <c r="K20" s="85">
        <v>0</v>
      </c>
      <c r="L20" s="85">
        <v>0</v>
      </c>
      <c r="M20" s="69">
        <f>N20-B20-C20-F20-G20-H20-I20-J20-K20-L20</f>
        <v>-1578.1999999999998</v>
      </c>
      <c r="N20" s="69">
        <v>1072.9</v>
      </c>
      <c r="O20" s="69">
        <v>4800</v>
      </c>
      <c r="P20" s="3">
        <f>N20/O20</f>
        <v>0.22352083333333336</v>
      </c>
      <c r="Q20" s="2">
        <v>4962.6</v>
      </c>
      <c r="R20" s="75">
        <v>0</v>
      </c>
      <c r="S20" s="69">
        <v>0</v>
      </c>
      <c r="T20" s="76">
        <v>111.7</v>
      </c>
      <c r="U20" s="137">
        <v>0</v>
      </c>
      <c r="V20" s="138"/>
      <c r="W20" s="74">
        <f t="shared" si="3"/>
        <v>111.7</v>
      </c>
    </row>
    <row r="21" spans="1:23" ht="12.75">
      <c r="A21" s="10">
        <v>43004</v>
      </c>
      <c r="B21" s="69">
        <v>432.6</v>
      </c>
      <c r="C21" s="80">
        <v>137.5</v>
      </c>
      <c r="D21" s="113">
        <v>137.5</v>
      </c>
      <c r="E21" s="113">
        <f t="shared" si="0"/>
        <v>0</v>
      </c>
      <c r="F21" s="85">
        <v>29.35</v>
      </c>
      <c r="G21" s="69">
        <v>1042.58</v>
      </c>
      <c r="H21" s="69">
        <v>176.6</v>
      </c>
      <c r="I21" s="85">
        <v>82.8</v>
      </c>
      <c r="J21" s="85">
        <v>3.16</v>
      </c>
      <c r="K21" s="85">
        <v>0</v>
      </c>
      <c r="L21" s="85">
        <v>0</v>
      </c>
      <c r="M21" s="69">
        <f t="shared" si="1"/>
        <v>-311.68999999999977</v>
      </c>
      <c r="N21" s="69">
        <v>1592.9</v>
      </c>
      <c r="O21" s="69">
        <v>4800</v>
      </c>
      <c r="P21" s="3">
        <f t="shared" si="2"/>
        <v>0.3318541666666667</v>
      </c>
      <c r="Q21" s="2">
        <v>4962.6</v>
      </c>
      <c r="R21" s="81">
        <v>0</v>
      </c>
      <c r="S21" s="80">
        <v>0</v>
      </c>
      <c r="T21" s="76">
        <v>1282.3</v>
      </c>
      <c r="U21" s="137">
        <v>0</v>
      </c>
      <c r="V21" s="138"/>
      <c r="W21" s="74">
        <f t="shared" si="3"/>
        <v>1282.3</v>
      </c>
    </row>
    <row r="22" spans="1:23" ht="12.75">
      <c r="A22" s="10">
        <v>43005</v>
      </c>
      <c r="B22" s="69">
        <v>1198.5</v>
      </c>
      <c r="C22" s="80">
        <v>1185.3</v>
      </c>
      <c r="D22" s="113">
        <v>1185.3</v>
      </c>
      <c r="E22" s="113">
        <f t="shared" si="0"/>
        <v>0</v>
      </c>
      <c r="F22" s="85">
        <v>293.7</v>
      </c>
      <c r="G22" s="69">
        <v>1576.4</v>
      </c>
      <c r="H22" s="69">
        <v>260.1</v>
      </c>
      <c r="I22" s="85">
        <v>86.4</v>
      </c>
      <c r="J22" s="85">
        <v>20.4</v>
      </c>
      <c r="K22" s="85">
        <v>0</v>
      </c>
      <c r="L22" s="85">
        <v>0</v>
      </c>
      <c r="M22" s="69">
        <f t="shared" si="1"/>
        <v>15.699999999999655</v>
      </c>
      <c r="N22" s="69">
        <v>4636.5</v>
      </c>
      <c r="O22" s="69">
        <v>4500</v>
      </c>
      <c r="P22" s="3">
        <f>N22/O22</f>
        <v>1.0303333333333333</v>
      </c>
      <c r="Q22" s="2">
        <v>4962.6</v>
      </c>
      <c r="R22" s="81">
        <v>0</v>
      </c>
      <c r="S22" s="80">
        <v>0</v>
      </c>
      <c r="T22" s="76">
        <v>0</v>
      </c>
      <c r="U22" s="137">
        <v>0</v>
      </c>
      <c r="V22" s="138"/>
      <c r="W22" s="74">
        <f t="shared" si="3"/>
        <v>0</v>
      </c>
    </row>
    <row r="23" spans="1:23" ht="12.75">
      <c r="A23" s="10">
        <v>43006</v>
      </c>
      <c r="B23" s="69">
        <v>3892.5</v>
      </c>
      <c r="C23" s="80">
        <v>2471.6</v>
      </c>
      <c r="D23" s="113">
        <v>2471.6</v>
      </c>
      <c r="E23" s="113">
        <f t="shared" si="0"/>
        <v>0</v>
      </c>
      <c r="F23" s="85">
        <v>72.2</v>
      </c>
      <c r="G23" s="69">
        <v>3223.6</v>
      </c>
      <c r="H23" s="69">
        <v>520.1</v>
      </c>
      <c r="I23" s="85">
        <v>70.6</v>
      </c>
      <c r="J23" s="85">
        <v>455.3</v>
      </c>
      <c r="K23" s="85">
        <v>0</v>
      </c>
      <c r="L23" s="85">
        <v>0</v>
      </c>
      <c r="M23" s="69">
        <f t="shared" si="1"/>
        <v>18.80000000000058</v>
      </c>
      <c r="N23" s="69">
        <v>10724.7</v>
      </c>
      <c r="O23" s="69">
        <v>6500</v>
      </c>
      <c r="P23" s="3">
        <f>N23/O23</f>
        <v>1.6499538461538463</v>
      </c>
      <c r="Q23" s="2">
        <v>4962.6</v>
      </c>
      <c r="R23" s="81">
        <v>0</v>
      </c>
      <c r="S23" s="80">
        <v>0</v>
      </c>
      <c r="T23" s="76">
        <v>0</v>
      </c>
      <c r="U23" s="137">
        <v>0</v>
      </c>
      <c r="V23" s="138"/>
      <c r="W23" s="74">
        <f t="shared" si="3"/>
        <v>0</v>
      </c>
    </row>
    <row r="24" spans="1:23" ht="13.5" thickBot="1">
      <c r="A24" s="10">
        <v>43007</v>
      </c>
      <c r="B24" s="69">
        <v>12362.8</v>
      </c>
      <c r="C24" s="80">
        <v>322.1</v>
      </c>
      <c r="D24" s="113">
        <v>322.1</v>
      </c>
      <c r="E24" s="113">
        <f t="shared" si="0"/>
        <v>0</v>
      </c>
      <c r="F24" s="85">
        <v>688.9</v>
      </c>
      <c r="G24" s="69">
        <v>3017.6</v>
      </c>
      <c r="H24" s="69">
        <v>389</v>
      </c>
      <c r="I24" s="85">
        <v>58.2</v>
      </c>
      <c r="J24" s="85">
        <v>12.1</v>
      </c>
      <c r="K24" s="85">
        <v>0</v>
      </c>
      <c r="L24" s="85">
        <v>0</v>
      </c>
      <c r="M24" s="69">
        <f t="shared" si="1"/>
        <v>80.0000000000011</v>
      </c>
      <c r="N24" s="69">
        <v>16930.7</v>
      </c>
      <c r="O24" s="69">
        <f>13893.4</f>
        <v>13893.4</v>
      </c>
      <c r="P24" s="3">
        <f t="shared" si="2"/>
        <v>1.2186145939798754</v>
      </c>
      <c r="Q24" s="2">
        <v>4962.6</v>
      </c>
      <c r="R24" s="81">
        <v>13.8</v>
      </c>
      <c r="S24" s="80">
        <v>0</v>
      </c>
      <c r="T24" s="76">
        <v>0</v>
      </c>
      <c r="U24" s="137">
        <v>0</v>
      </c>
      <c r="V24" s="138"/>
      <c r="W24" s="74">
        <f t="shared" si="3"/>
        <v>13.8</v>
      </c>
    </row>
    <row r="25" spans="1:23" ht="13.5" thickBot="1">
      <c r="A25" s="90" t="s">
        <v>28</v>
      </c>
      <c r="B25" s="92">
        <f aca="true" t="shared" si="4" ref="B25:N25">SUM(B4:B24)</f>
        <v>67151.3</v>
      </c>
      <c r="C25" s="92">
        <f t="shared" si="4"/>
        <v>5412.9</v>
      </c>
      <c r="D25" s="115">
        <f t="shared" si="4"/>
        <v>5412.9</v>
      </c>
      <c r="E25" s="115">
        <f t="shared" si="4"/>
        <v>0</v>
      </c>
      <c r="F25" s="92">
        <f t="shared" si="4"/>
        <v>1738.8000000000002</v>
      </c>
      <c r="G25" s="92">
        <f t="shared" si="4"/>
        <v>17540.18</v>
      </c>
      <c r="H25" s="92">
        <f t="shared" si="4"/>
        <v>8175.000000000002</v>
      </c>
      <c r="I25" s="92">
        <f t="shared" si="4"/>
        <v>1851.4</v>
      </c>
      <c r="J25" s="92">
        <f t="shared" si="4"/>
        <v>884.16</v>
      </c>
      <c r="K25" s="92">
        <f t="shared" si="4"/>
        <v>540</v>
      </c>
      <c r="L25" s="92">
        <f t="shared" si="4"/>
        <v>2426.9</v>
      </c>
      <c r="M25" s="91">
        <f t="shared" si="4"/>
        <v>-1506.7299999999989</v>
      </c>
      <c r="N25" s="91">
        <f t="shared" si="4"/>
        <v>104213.90999999997</v>
      </c>
      <c r="O25" s="91">
        <f>SUM(O4:O24)-1</f>
        <v>105792.4</v>
      </c>
      <c r="P25" s="93">
        <f>N25/O25</f>
        <v>0.9850793629788149</v>
      </c>
      <c r="Q25" s="2"/>
      <c r="R25" s="82">
        <f>SUM(R4:R24)</f>
        <v>258.3</v>
      </c>
      <c r="S25" s="82">
        <f>SUM(S4:S24)</f>
        <v>0</v>
      </c>
      <c r="T25" s="82">
        <f>SUM(T4:T24)</f>
        <v>3539.45</v>
      </c>
      <c r="U25" s="126">
        <f>SUM(U4:U24)</f>
        <v>1</v>
      </c>
      <c r="V25" s="127"/>
      <c r="W25" s="82">
        <f>R25+S25+U25+T25+V25</f>
        <v>3798.75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33</v>
      </c>
      <c r="S28" s="128"/>
      <c r="T28" s="128"/>
      <c r="U28" s="12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 t="s">
        <v>29</v>
      </c>
      <c r="S29" s="129"/>
      <c r="T29" s="129"/>
      <c r="U29" s="12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>
        <v>43009</v>
      </c>
      <c r="S30" s="133">
        <f>'[3]вересень'!$D$97</f>
        <v>980.44</v>
      </c>
      <c r="T30" s="133"/>
      <c r="U30" s="13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1"/>
      <c r="S31" s="133"/>
      <c r="T31" s="133"/>
      <c r="U31" s="13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4" t="s">
        <v>45</v>
      </c>
      <c r="T33" s="13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6" t="s">
        <v>40</v>
      </c>
      <c r="T34" s="13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8" t="s">
        <v>30</v>
      </c>
      <c r="S38" s="128"/>
      <c r="T38" s="128"/>
      <c r="U38" s="128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 t="s">
        <v>31</v>
      </c>
      <c r="S39" s="125"/>
      <c r="T39" s="125"/>
      <c r="U39" s="125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>
        <v>43009</v>
      </c>
      <c r="S40" s="132">
        <v>29141.68</v>
      </c>
      <c r="T40" s="132"/>
      <c r="U40" s="13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1"/>
      <c r="S41" s="132"/>
      <c r="T41" s="132"/>
      <c r="U41" s="13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11:V11"/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R39:U39"/>
    <mergeCell ref="U20:V20"/>
    <mergeCell ref="U21:V21"/>
    <mergeCell ref="U22:V22"/>
    <mergeCell ref="U24:V24"/>
    <mergeCell ref="U17:V17"/>
    <mergeCell ref="U18:V18"/>
    <mergeCell ref="U19:V19"/>
    <mergeCell ref="R38:U38"/>
    <mergeCell ref="U12:V12"/>
    <mergeCell ref="U13:V13"/>
    <mergeCell ref="U14:V14"/>
    <mergeCell ref="U15:V15"/>
    <mergeCell ref="U16:V16"/>
    <mergeCell ref="U23:V23"/>
    <mergeCell ref="R40:R41"/>
    <mergeCell ref="S40:U41"/>
    <mergeCell ref="R29:U29"/>
    <mergeCell ref="R30:R31"/>
    <mergeCell ref="S30:U31"/>
    <mergeCell ref="U25:V25"/>
    <mergeCell ref="R28:U28"/>
    <mergeCell ref="S33:T33"/>
    <mergeCell ref="S34:T3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2017-07-28T08:14:55Z</cp:lastPrinted>
  <dcterms:created xsi:type="dcterms:W3CDTF">2006-11-30T08:16:02Z</dcterms:created>
  <dcterms:modified xsi:type="dcterms:W3CDTF">2017-11-02T14:32:09Z</dcterms:modified>
  <cp:category/>
  <cp:version/>
  <cp:contentType/>
  <cp:contentStatus/>
</cp:coreProperties>
</file>